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현재_통합_문서"/>
  <mc:AlternateContent xmlns:mc="http://schemas.openxmlformats.org/markup-compatibility/2006">
    <mc:Choice Requires="x15">
      <x15ac:absPath xmlns:x15ac="http://schemas.microsoft.com/office/spreadsheetml/2010/11/ac" url="D:\업무\7 미래선도 박사후연구원 해외방문연구\1. 기본계획\사업안내\"/>
    </mc:Choice>
  </mc:AlternateContent>
  <xr:revisionPtr revIDLastSave="0" documentId="13_ncr:1_{04C2F504-B3E1-4F3D-94E5-B5BE3A0D65A7}" xr6:coauthVersionLast="36" xr6:coauthVersionMax="36" xr10:uidLastSave="{00000000-0000-0000-0000-000000000000}"/>
  <bookViews>
    <workbookView xWindow="0" yWindow="0" windowWidth="19620" windowHeight="7755" tabRatio="744" xr2:uid="{00000000-000D-0000-FFFF-FFFF00000000}"/>
  </bookViews>
  <sheets>
    <sheet name="서식 1" sheetId="18" r:id="rId1"/>
    <sheet name="체재비 산정표" sheetId="23" state="hidden" r:id="rId2"/>
    <sheet name="국가등급표" sheetId="24" state="hidden" r:id="rId3"/>
    <sheet name="단가기준표" sheetId="25" state="hidden" r:id="rId4"/>
  </sheets>
  <definedNames>
    <definedName name="_xlnm.Print_Area" localSheetId="0">'서식 1'!$A$1:$Q$31</definedName>
    <definedName name="가">#REF!</definedName>
    <definedName name="가가가">#REF!</definedName>
    <definedName name="국가목록">국가등급표!$A$2:$A$148</definedName>
    <definedName name="국외여비단가">#REF!</definedName>
    <definedName name="나">#REF!</definedName>
    <definedName name="다">#REF!</definedName>
    <definedName name="등급">#REF!</definedName>
    <definedName name="라">#REF!</definedName>
    <definedName name="숙박비">#REF!</definedName>
    <definedName name="식비">#REF!</definedName>
    <definedName name="일비">#REF!</definedName>
    <definedName name="직급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3" l="1"/>
  <c r="B3" i="23"/>
  <c r="H4" i="23" l="1"/>
  <c r="F3" i="23" l="1"/>
  <c r="B8" i="23" l="1"/>
  <c r="B7" i="23" s="1"/>
  <c r="H3" i="23"/>
  <c r="B4" i="23" s="1"/>
  <c r="B9" i="23" l="1"/>
  <c r="C8" i="23" s="1"/>
  <c r="F4" i="23"/>
  <c r="D4" i="23"/>
  <c r="B10" i="23" l="1"/>
  <c r="B19" i="23" s="1"/>
  <c r="C7" i="23"/>
  <c r="C9" i="23"/>
  <c r="D8" i="23" s="1"/>
  <c r="D7" i="23" l="1"/>
  <c r="D9" i="23"/>
  <c r="E8" i="23" s="1"/>
  <c r="C10" i="23"/>
  <c r="C19" i="23" s="1"/>
  <c r="B13" i="23"/>
  <c r="B16" i="23"/>
  <c r="B12" i="23"/>
  <c r="B11" i="23"/>
  <c r="B15" i="23" s="1"/>
  <c r="B14" i="23" l="1"/>
  <c r="B17" i="23" s="1"/>
  <c r="B18" i="23" s="1"/>
  <c r="B20" i="23" s="1"/>
  <c r="C11" i="23"/>
  <c r="C15" i="23" s="1"/>
  <c r="C16" i="23"/>
  <c r="C12" i="23"/>
  <c r="C13" i="23" s="1"/>
  <c r="C14" i="23" s="1"/>
  <c r="E9" i="23"/>
  <c r="F8" i="23" s="1"/>
  <c r="E7" i="23"/>
  <c r="D10" i="23"/>
  <c r="D19" i="23" s="1"/>
  <c r="C17" i="23" l="1"/>
  <c r="C18" i="23" s="1"/>
  <c r="C20" i="23" s="1"/>
  <c r="F9" i="23"/>
  <c r="G8" i="23" s="1"/>
  <c r="F7" i="23"/>
  <c r="D11" i="23"/>
  <c r="D15" i="23" s="1"/>
  <c r="D16" i="23"/>
  <c r="D12" i="23"/>
  <c r="D13" i="23" s="1"/>
  <c r="D14" i="23" s="1"/>
  <c r="E10" i="23"/>
  <c r="E19" i="23" s="1"/>
  <c r="D17" i="23" l="1"/>
  <c r="D18" i="23" s="1"/>
  <c r="D20" i="23" s="1"/>
  <c r="E11" i="23"/>
  <c r="E15" i="23" s="1"/>
  <c r="E16" i="23"/>
  <c r="E12" i="23"/>
  <c r="E13" i="23" s="1"/>
  <c r="E14" i="23" s="1"/>
  <c r="F10" i="23"/>
  <c r="F19" i="23" s="1"/>
  <c r="G9" i="23"/>
  <c r="H8" i="23" s="1"/>
  <c r="G7" i="23"/>
  <c r="E17" i="23" l="1"/>
  <c r="E18" i="23" s="1"/>
  <c r="E20" i="23" s="1"/>
  <c r="G10" i="23"/>
  <c r="H9" i="23"/>
  <c r="H7" i="23"/>
  <c r="F11" i="23"/>
  <c r="F15" i="23" s="1"/>
  <c r="F12" i="23"/>
  <c r="F13" i="23" s="1"/>
  <c r="F14" i="23" s="1"/>
  <c r="F16" i="23"/>
  <c r="G11" i="23" l="1"/>
  <c r="G15" i="23" s="1"/>
  <c r="G19" i="23"/>
  <c r="F17" i="23"/>
  <c r="F18" i="23" s="1"/>
  <c r="F20" i="23" s="1"/>
  <c r="G16" i="23"/>
  <c r="H10" i="23"/>
  <c r="G12" i="23"/>
  <c r="G13" i="23" s="1"/>
  <c r="G14" i="23" s="1"/>
  <c r="H11" i="23" l="1"/>
  <c r="H15" i="23" s="1"/>
  <c r="H19" i="23"/>
  <c r="G17" i="23"/>
  <c r="G18" i="23" s="1"/>
  <c r="G20" i="23" s="1"/>
  <c r="H12" i="23"/>
  <c r="H13" i="23" s="1"/>
  <c r="H16" i="23"/>
  <c r="H14" i="23" l="1"/>
  <c r="H17" i="23" s="1"/>
  <c r="H18" i="23" s="1"/>
  <c r="H20" i="23" s="1"/>
  <c r="B22" i="23" l="1"/>
  <c r="J18" i="18" s="1"/>
  <c r="E19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J17" authorId="0" shapeId="0" xr:uid="{FC3CF435-BA24-4A05-BFF5-926C556EB12E}">
      <text>
        <r>
          <rPr>
            <sz val="9"/>
            <color indexed="81"/>
            <rFont val="돋움"/>
            <family val="3"/>
            <charset val="129"/>
          </rPr>
          <t>방문연구 국가·출국일·귀국일·환율만 입력하면 예상 체재비 자동 계산</t>
        </r>
      </text>
    </comment>
    <comment ref="P17" authorId="0" shapeId="0" xr:uid="{5FE8E12D-01B5-44B9-915E-31D7C1991E3E}">
      <text>
        <r>
          <rPr>
            <sz val="9"/>
            <color indexed="81"/>
            <rFont val="맑은 고딕"/>
            <family val="3"/>
            <charset val="129"/>
          </rPr>
          <t>신청서 제출일 USD "고시환율" 기준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A1" authorId="0" shapeId="0" xr:uid="{9E03DF74-C969-4E2E-8E55-FCCF5F6D0E20}">
      <text>
        <r>
          <rPr>
            <sz val="8"/>
            <color indexed="81"/>
            <rFont val="맑은 고딕"/>
            <family val="3"/>
            <charset val="129"/>
          </rPr>
          <t>방문연구 국가·출국일·귀국일·환율만 입력하면 월별 인정액이 자동 계산됩니다.</t>
        </r>
      </text>
    </comment>
    <comment ref="H4" authorId="0" shapeId="0" xr:uid="{E3C0CA72-1E5E-4732-9653-6AAD1AFB9021}">
      <text>
        <r>
          <rPr>
            <sz val="8"/>
            <color indexed="81"/>
            <rFont val="돋움"/>
            <family val="3"/>
            <charset val="129"/>
          </rPr>
          <t>신청서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제출일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기준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돋움"/>
            <family val="3"/>
            <charset val="129"/>
          </rPr>
          <t>고시환율</t>
        </r>
      </text>
    </comment>
  </commentList>
</comments>
</file>

<file path=xl/sharedStrings.xml><?xml version="1.0" encoding="utf-8"?>
<sst xmlns="http://schemas.openxmlformats.org/spreadsheetml/2006/main" count="437" uniqueCount="283">
  <si>
    <r>
      <t xml:space="preserve">소속
</t>
    </r>
    <r>
      <rPr>
        <sz val="8"/>
        <color theme="1"/>
        <rFont val="맑은 고딕"/>
        <family val="3"/>
        <charset val="129"/>
        <scheme val="minor"/>
      </rPr>
      <t>Organization</t>
    </r>
    <phoneticPr fontId="1" type="noConversion"/>
  </si>
  <si>
    <r>
      <t xml:space="preserve">직위
</t>
    </r>
    <r>
      <rPr>
        <sz val="8"/>
        <color theme="1"/>
        <rFont val="맑은 고딕"/>
        <family val="3"/>
        <charset val="129"/>
        <scheme val="minor"/>
      </rPr>
      <t>Position</t>
    </r>
    <phoneticPr fontId="1" type="noConversion"/>
  </si>
  <si>
    <r>
      <t xml:space="preserve">성명
</t>
    </r>
    <r>
      <rPr>
        <sz val="8"/>
        <color theme="1"/>
        <rFont val="맑은 고딕"/>
        <family val="3"/>
        <charset val="129"/>
        <scheme val="minor"/>
      </rPr>
      <t>Name</t>
    </r>
    <phoneticPr fontId="1" type="noConversion"/>
  </si>
  <si>
    <r>
      <t xml:space="preserve">전화번호
</t>
    </r>
    <r>
      <rPr>
        <sz val="8"/>
        <color theme="1"/>
        <rFont val="맑은 고딕"/>
        <family val="3"/>
        <charset val="129"/>
        <scheme val="minor"/>
      </rPr>
      <t>Tel</t>
    </r>
    <phoneticPr fontId="1" type="noConversion"/>
  </si>
  <si>
    <r>
      <t>붙    임:</t>
    </r>
    <r>
      <rPr>
        <sz val="8"/>
        <color theme="1"/>
        <rFont val="맑은 고딕"/>
        <family val="3"/>
        <charset val="129"/>
        <scheme val="minor"/>
      </rPr>
      <t xml:space="preserve">
Attachments</t>
    </r>
    <phoneticPr fontId="1" type="noConversion"/>
  </si>
  <si>
    <r>
      <t>제출여부</t>
    </r>
    <r>
      <rPr>
        <sz val="8"/>
        <color theme="1"/>
        <rFont val="맑은 고딕"/>
        <family val="3"/>
        <charset val="129"/>
        <scheme val="minor"/>
      </rPr>
      <t>Submit</t>
    </r>
    <phoneticPr fontId="1" type="noConversion"/>
  </si>
  <si>
    <t>~</t>
    <phoneticPr fontId="1" type="noConversion"/>
  </si>
  <si>
    <r>
      <t xml:space="preserve">출국일자:
</t>
    </r>
    <r>
      <rPr>
        <sz val="8.5"/>
        <color theme="1"/>
        <rFont val="맑은 고딕"/>
        <family val="3"/>
        <charset val="129"/>
        <scheme val="minor"/>
      </rPr>
      <t>Departure Date</t>
    </r>
    <phoneticPr fontId="1" type="noConversion"/>
  </si>
  <si>
    <r>
      <t>여행기간</t>
    </r>
    <r>
      <rPr>
        <sz val="8"/>
        <color theme="1"/>
        <rFont val="맑은 고딕"/>
        <family val="3"/>
        <charset val="129"/>
        <scheme val="minor"/>
      </rPr>
      <t xml:space="preserve">
Trip Period</t>
    </r>
    <phoneticPr fontId="1" type="noConversion"/>
  </si>
  <si>
    <t>일비</t>
    <phoneticPr fontId="1" type="noConversion"/>
  </si>
  <si>
    <t>숙박비</t>
    <phoneticPr fontId="1" type="noConversion"/>
  </si>
  <si>
    <t>식비</t>
    <phoneticPr fontId="1" type="noConversion"/>
  </si>
  <si>
    <t>Y</t>
    <phoneticPr fontId="1" type="noConversion"/>
  </si>
  <si>
    <t>N</t>
    <phoneticPr fontId="1" type="noConversion"/>
  </si>
  <si>
    <t>신청자:</t>
    <phoneticPr fontId="1" type="noConversion"/>
  </si>
  <si>
    <r>
      <t xml:space="preserve">국가명:
</t>
    </r>
    <r>
      <rPr>
        <sz val="8.5"/>
        <color theme="1"/>
        <rFont val="맑은 고딕"/>
        <family val="3"/>
        <charset val="129"/>
        <scheme val="minor"/>
      </rPr>
      <t>Name of Country</t>
    </r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</si>
  <si>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방문연구기관</t>
    </r>
    <r>
      <rPr>
        <sz val="8"/>
        <color rgb="FF000000"/>
        <rFont val="맑은 고딕"/>
        <family val="3"/>
        <charset val="129"/>
        <scheme val="minor"/>
      </rPr>
      <t xml:space="preserve">
Host institution</t>
    </r>
    <phoneticPr fontId="1" type="noConversion"/>
  </si>
  <si>
    <r>
      <t>방문연구 책임교수</t>
    </r>
    <r>
      <rPr>
        <sz val="8"/>
        <color rgb="FF000000"/>
        <rFont val="맑은 고딕"/>
        <family val="3"/>
        <charset val="129"/>
        <scheme val="minor"/>
      </rPr>
      <t xml:space="preserve">
Host Professor</t>
    </r>
    <phoneticPr fontId="1" type="noConversion"/>
  </si>
  <si>
    <t>미국</t>
  </si>
  <si>
    <t>뉴욕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</si>
  <si>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개최장소</t>
    </r>
    <r>
      <rPr>
        <sz val="8"/>
        <color theme="1"/>
        <rFont val="맑은 고딕"/>
        <family val="3"/>
        <charset val="129"/>
        <scheme val="minor"/>
      </rPr>
      <t xml:space="preserve">
Venue</t>
    </r>
    <phoneticPr fontId="1" type="noConversion"/>
  </si>
  <si>
    <t>체 재 비
Staying Expense</t>
    <phoneticPr fontId="1" type="noConversion"/>
  </si>
  <si>
    <t>가</t>
  </si>
  <si>
    <t>나</t>
  </si>
  <si>
    <t>한국</t>
  </si>
  <si>
    <t>다</t>
  </si>
  <si>
    <t>라</t>
  </si>
  <si>
    <t>국가</t>
  </si>
  <si>
    <t>등급</t>
  </si>
  <si>
    <t>일본</t>
  </si>
  <si>
    <t>홍콩</t>
  </si>
  <si>
    <t>오스트레일리아</t>
  </si>
  <si>
    <t>뉴질랜드</t>
  </si>
  <si>
    <t>싱가포르</t>
  </si>
  <si>
    <t>캐나다</t>
  </si>
  <si>
    <t>영국</t>
  </si>
  <si>
    <t>프랑스</t>
  </si>
  <si>
    <t>러시아</t>
  </si>
  <si>
    <t>노르웨이</t>
  </si>
  <si>
    <t>덴마크</t>
  </si>
  <si>
    <t>스웨덴</t>
  </si>
  <si>
    <t>스위스</t>
  </si>
  <si>
    <t>핀란드</t>
  </si>
  <si>
    <t>아일랜드</t>
  </si>
  <si>
    <t>네덜란드</t>
  </si>
  <si>
    <t>독일</t>
  </si>
  <si>
    <t>룩셈부르크</t>
  </si>
  <si>
    <t>벨기에</t>
  </si>
  <si>
    <t>타이완</t>
  </si>
  <si>
    <t>중국</t>
  </si>
  <si>
    <t>우즈베키스탄</t>
  </si>
  <si>
    <t>인도</t>
  </si>
  <si>
    <t>카자흐스탄</t>
  </si>
  <si>
    <t>파푸아뉴기니</t>
  </si>
  <si>
    <t>멕시코</t>
  </si>
  <si>
    <t>브라질</t>
  </si>
  <si>
    <t>세이셸</t>
  </si>
  <si>
    <t>세인트루시아</t>
  </si>
  <si>
    <t>세인트키츠네비스</t>
  </si>
  <si>
    <t>아르헨티나</t>
  </si>
  <si>
    <t>아이티</t>
  </si>
  <si>
    <t>자메이카</t>
  </si>
  <si>
    <t>그리스</t>
  </si>
  <si>
    <t>스페인</t>
  </si>
  <si>
    <t>아이슬란드</t>
  </si>
  <si>
    <t>오스트리아</t>
  </si>
  <si>
    <t>우크라이나</t>
  </si>
  <si>
    <t>이탈리아</t>
  </si>
  <si>
    <t>포르투갈</t>
  </si>
  <si>
    <t>헝가리</t>
  </si>
  <si>
    <t>가봉</t>
  </si>
  <si>
    <t>남아프리카공화국</t>
  </si>
  <si>
    <t>리비아</t>
  </si>
  <si>
    <t>수단</t>
  </si>
  <si>
    <t>남수단</t>
  </si>
  <si>
    <t>아랍에미리트</t>
  </si>
  <si>
    <t>오만</t>
  </si>
  <si>
    <t>우간다</t>
  </si>
  <si>
    <t>이스라엘</t>
  </si>
  <si>
    <t>이집트</t>
  </si>
  <si>
    <t>카타르</t>
  </si>
  <si>
    <t>코트디부아르</t>
  </si>
  <si>
    <t>콩고민주공화국</t>
  </si>
  <si>
    <t>쿠웨이트</t>
  </si>
  <si>
    <t>마셜군도</t>
  </si>
  <si>
    <t>말레이시아</t>
  </si>
  <si>
    <t>방글라데시</t>
  </si>
  <si>
    <t>베트남</t>
  </si>
  <si>
    <t>브루나이</t>
  </si>
  <si>
    <t>아제르바이잔</t>
  </si>
  <si>
    <t>인도네시아</t>
  </si>
  <si>
    <t>키르기즈공화국</t>
  </si>
  <si>
    <t>태국</t>
  </si>
  <si>
    <t>터키</t>
  </si>
  <si>
    <t>파키스탄</t>
  </si>
  <si>
    <t>필리핀</t>
  </si>
  <si>
    <t>가이아나</t>
  </si>
  <si>
    <t>니카라과</t>
  </si>
  <si>
    <t>도미니카공화국</t>
  </si>
  <si>
    <t>바베이도스</t>
  </si>
  <si>
    <t>베네수엘라</t>
  </si>
  <si>
    <t>세인트빈센트그레나딘</t>
  </si>
  <si>
    <t>앤티가바부다</t>
  </si>
  <si>
    <t>엘살바도르</t>
  </si>
  <si>
    <t>칠레</t>
  </si>
  <si>
    <t>코스타리카</t>
  </si>
  <si>
    <t>트리니다드토바고</t>
  </si>
  <si>
    <t>파나마</t>
  </si>
  <si>
    <t>루마니아</t>
  </si>
  <si>
    <t>리투아니아</t>
  </si>
  <si>
    <t>불가리아</t>
  </si>
  <si>
    <t>세르비아</t>
  </si>
  <si>
    <t>슬로베니아</t>
  </si>
  <si>
    <t>북마케도니아</t>
  </si>
  <si>
    <t>체코</t>
  </si>
  <si>
    <t>폴란드</t>
  </si>
  <si>
    <t>가나</t>
  </si>
  <si>
    <t>나이지리아</t>
  </si>
  <si>
    <t>니제르</t>
  </si>
  <si>
    <t>라이베리아</t>
  </si>
  <si>
    <t>르완다</t>
  </si>
  <si>
    <t>모로코</t>
  </si>
  <si>
    <t>모리셔스</t>
  </si>
  <si>
    <t>모잠비크</t>
  </si>
  <si>
    <t>바레인</t>
  </si>
  <si>
    <t>보츠와나</t>
  </si>
  <si>
    <t>부르키나파소</t>
  </si>
  <si>
    <t>사우디아라비아</t>
  </si>
  <si>
    <t>상투메프린시페</t>
  </si>
  <si>
    <t>세네갈</t>
  </si>
  <si>
    <t>에스와티니</t>
  </si>
  <si>
    <t>시에라리온</t>
  </si>
  <si>
    <t>에티오피아</t>
  </si>
  <si>
    <t>요르단</t>
  </si>
  <si>
    <t>중앙아프리카공화국</t>
  </si>
  <si>
    <t>카메룬</t>
  </si>
  <si>
    <t>케냐</t>
  </si>
  <si>
    <t>탄자니아</t>
  </si>
  <si>
    <t>네팔</t>
  </si>
  <si>
    <t>라오스</t>
  </si>
  <si>
    <t>몽골</t>
  </si>
  <si>
    <t>미얀마</t>
  </si>
  <si>
    <t>스리랑카</t>
  </si>
  <si>
    <t>캄보디아</t>
  </si>
  <si>
    <t>피지</t>
  </si>
  <si>
    <t>과테말라</t>
  </si>
  <si>
    <t>볼리비아</t>
  </si>
  <si>
    <t>수리남</t>
  </si>
  <si>
    <t>에콰도르</t>
  </si>
  <si>
    <t>콜롬비아</t>
  </si>
  <si>
    <t>파라과이</t>
  </si>
  <si>
    <t>페루</t>
  </si>
  <si>
    <t>몰도바</t>
  </si>
  <si>
    <t>보스니아헤르체고비나</t>
  </si>
  <si>
    <t>알바니아</t>
  </si>
  <si>
    <t>에스토니아</t>
  </si>
  <si>
    <t>크로아티아</t>
  </si>
  <si>
    <t>감비아</t>
  </si>
  <si>
    <t>기니비사우</t>
  </si>
  <si>
    <t>기니</t>
  </si>
  <si>
    <t>나미비아</t>
  </si>
  <si>
    <t>레소토</t>
  </si>
  <si>
    <t>마다가스카르</t>
  </si>
  <si>
    <t>말라위</t>
  </si>
  <si>
    <t>말리</t>
  </si>
  <si>
    <t>모리타니</t>
  </si>
  <si>
    <t>소말리아</t>
  </si>
  <si>
    <t>알제리</t>
  </si>
  <si>
    <t>예멘</t>
  </si>
  <si>
    <t>이라크</t>
  </si>
  <si>
    <t>이란</t>
  </si>
  <si>
    <t>잠비아</t>
  </si>
  <si>
    <t>짐바브웨</t>
  </si>
  <si>
    <t>튀니지</t>
  </si>
  <si>
    <t>※ 사용 방법
1. 출국일, 귀국일, 방문연구 국가, 환율을 입력합니다.
2. 국가 등급은 자동으로 불러오며, 제3호 나목 기준 단가(일비/숙박비 80%/식비)가 자동 입력됩니다.
3. 월별 체류 시작일·종료일, 체류일수·숙박일수, 누적일수 기준 장기체재 일비 감액(1~15일 100%, 16~30일 90%, 31~60일 80%, 61일 이후 70%)이 자동 계산됩니다.
4. 각 월별 체재비는 원화 환산 후 최대 2,000,000원까지만 인정됩니다.
5. 본 시트는 내부 산정용 체재비 산정표입니다.</t>
  </si>
  <si>
    <t>체재비 총 인정액(원)</t>
  </si>
  <si>
    <t>월별 인정액(원)</t>
  </si>
  <si>
    <t>월별 상한(원)</t>
  </si>
  <si>
    <t>월별 체재비 산정액(원)</t>
  </si>
  <si>
    <t>월별 체재비 산정액(USD)</t>
  </si>
  <si>
    <t>식비 산정액(USD)</t>
  </si>
  <si>
    <t>숙박비 산정액(USD)</t>
  </si>
  <si>
    <t>일비 산정액(USD)</t>
  </si>
  <si>
    <t>누적 종료일</t>
  </si>
  <si>
    <t>누적 시작일</t>
  </si>
  <si>
    <t>숙박일수</t>
  </si>
  <si>
    <t>체류일수</t>
  </si>
  <si>
    <t>월별 체류 종료일</t>
  </si>
  <si>
    <t>월별 체류 시작일</t>
  </si>
  <si>
    <t>해당 연월</t>
  </si>
  <si>
    <t>7차월</t>
  </si>
  <si>
    <t>6차월</t>
  </si>
  <si>
    <t>5차월</t>
  </si>
  <si>
    <t>4차월</t>
  </si>
  <si>
    <t>3차월</t>
  </si>
  <si>
    <t>2차월</t>
  </si>
  <si>
    <t>1차월</t>
  </si>
  <si>
    <t>구분</t>
  </si>
  <si>
    <t>환율(원/USD)</t>
  </si>
  <si>
    <t>국가 등급</t>
  </si>
  <si>
    <t>방문연구 국가</t>
  </si>
  <si>
    <t>귀국일</t>
  </si>
  <si>
    <t>출국일</t>
  </si>
  <si>
    <t>체재비 산정표</t>
  </si>
  <si>
    <t>식비USD</t>
  </si>
  <si>
    <t>숙박비USD(80%)</t>
  </si>
  <si>
    <t>일비USD</t>
  </si>
  <si>
    <t>미국</t>
    <phoneticPr fontId="1" type="noConversion"/>
  </si>
  <si>
    <t>구분
Section</t>
    <phoneticPr fontId="1" type="noConversion"/>
  </si>
  <si>
    <t>항공료
Airfare</t>
    <phoneticPr fontId="1" type="noConversion"/>
  </si>
  <si>
    <t>A Grant Application for Overseas Visiting Research</t>
    <phoneticPr fontId="1" type="noConversion"/>
  </si>
  <si>
    <r>
      <t>방문연구 기간</t>
    </r>
    <r>
      <rPr>
        <sz val="8"/>
        <color theme="1"/>
        <rFont val="맑은 고딕"/>
        <family val="3"/>
        <charset val="129"/>
        <scheme val="minor"/>
      </rPr>
      <t xml:space="preserve">
Visiting Research Period</t>
    </r>
    <phoneticPr fontId="1" type="noConversion"/>
  </si>
  <si>
    <r>
      <t>방문연구 주제</t>
    </r>
    <r>
      <rPr>
        <sz val="8"/>
        <color theme="1"/>
        <rFont val="맑은 고딕"/>
        <family val="3"/>
        <charset val="129"/>
        <scheme val="minor"/>
      </rPr>
      <t xml:space="preserve">
Visiting Research Topic</t>
    </r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</si>
  <si>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방문연구 장소</t>
    </r>
    <r>
      <rPr>
        <sz val="8"/>
        <color theme="1"/>
        <rFont val="맑은 고딕"/>
        <family val="3"/>
        <charset val="129"/>
        <scheme val="minor"/>
      </rPr>
      <t xml:space="preserve">
Venue</t>
    </r>
    <phoneticPr fontId="1" type="noConversion"/>
  </si>
  <si>
    <t>막스플랑크 연구소</t>
    <phoneticPr fontId="1" type="noConversion"/>
  </si>
  <si>
    <r>
      <t xml:space="preserve">위와 같이 박사후연구원 해외방문 연구지원 사업을 신청하고자 합니다.
</t>
    </r>
    <r>
      <rPr>
        <sz val="8"/>
        <color theme="1"/>
        <rFont val="맑은 고딕"/>
        <family val="3"/>
        <charset val="129"/>
        <scheme val="minor"/>
      </rPr>
      <t>As stated above, I hereby apply for the Overseas Visiting Research Support Program for Postdoctoral Researchers.</t>
    </r>
    <phoneticPr fontId="1" type="noConversion"/>
  </si>
  <si>
    <r>
      <t xml:space="preserve">귀국일자:
</t>
    </r>
    <r>
      <rPr>
        <sz val="8.5"/>
        <color theme="1"/>
        <rFont val="맑은 고딕"/>
        <family val="3"/>
        <charset val="129"/>
        <scheme val="minor"/>
      </rPr>
      <t>Return Date</t>
    </r>
    <phoneticPr fontId="1" type="noConversion"/>
  </si>
  <si>
    <t>신청자
Applicant</t>
    <phoneticPr fontId="1" type="noConversion"/>
  </si>
  <si>
    <t>연수연구원</t>
    <phoneticPr fontId="1" type="noConversion"/>
  </si>
  <si>
    <t>홍길순</t>
    <phoneticPr fontId="1" type="noConversion"/>
  </si>
  <si>
    <t>(서명)</t>
    <phoneticPr fontId="1" type="noConversion"/>
  </si>
  <si>
    <t>학내 박사후연구원 해외 방문연구 지원 신청서</t>
    <phoneticPr fontId="1" type="noConversion"/>
  </si>
  <si>
    <t>소속기관장 확인</t>
    <phoneticPr fontId="1" type="noConversion"/>
  </si>
  <si>
    <t>~</t>
    <phoneticPr fontId="1" type="noConversion"/>
  </si>
  <si>
    <t>서울대학교</t>
    <phoneticPr fontId="1" type="noConversion"/>
  </si>
  <si>
    <t>홍길동</t>
    <phoneticPr fontId="1" type="noConversion"/>
  </si>
  <si>
    <t>소속기관장:</t>
    <phoneticPr fontId="1" type="noConversion"/>
  </si>
  <si>
    <t>※ 최종 지원금액은 「서울대학교 여비규정」, 실제 체류일수 및 식사 제공 여부 등을 반영하여 조정될 수 있음.
Final support amount may be adjusted based on the SNU Travel Regulations, actual stay duration, and meal provisions.</t>
    <phoneticPr fontId="1" type="noConversion"/>
  </si>
  <si>
    <t>선정 후 실비 지급(최대 300만원)</t>
    <phoneticPr fontId="1" type="noConversion"/>
  </si>
  <si>
    <r>
      <t xml:space="preserve">1. 박사학위 증명서 1부 Certificate of PhD Degree
  </t>
    </r>
    <r>
      <rPr>
        <sz val="8"/>
        <color theme="1"/>
        <rFont val="맑은 고딕"/>
        <family val="3"/>
        <charset val="129"/>
        <scheme val="minor"/>
      </rPr>
      <t>※ 본교 박사학위 취득자는 제출 생략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8"/>
        <color theme="1"/>
        <rFont val="맑은 고딕"/>
        <family val="3"/>
        <charset val="129"/>
        <scheme val="minor"/>
      </rPr>
      <t>Not required for PhD graduates of SNU</t>
    </r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</si>
  <si>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주관기관</t>
    </r>
    <r>
      <rPr>
        <sz val="8"/>
        <color theme="1"/>
        <rFont val="맑은 고딕"/>
        <family val="3"/>
        <charset val="129"/>
        <scheme val="minor"/>
      </rPr>
      <t xml:space="preserve">
Lead Agency</t>
    </r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</si>
  <si>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행 사 명</t>
    </r>
    <r>
      <rPr>
        <sz val="8"/>
        <color theme="1"/>
        <rFont val="맑은 고딕"/>
        <family val="3"/>
        <charset val="129"/>
        <scheme val="minor"/>
      </rPr>
      <t xml:space="preserve">
Conference Name</t>
    </r>
    <phoneticPr fontId="1" type="noConversion"/>
  </si>
  <si>
    <t>세미나</t>
    <phoneticPr fontId="1" type="noConversion"/>
  </si>
  <si>
    <t xml:space="preserve">  기타</t>
    <phoneticPr fontId="1" type="noConversion"/>
  </si>
  <si>
    <t xml:space="preserve">  국제학술회의 </t>
    <phoneticPr fontId="1" type="noConversion"/>
  </si>
  <si>
    <t xml:space="preserve">   컨퍼런스</t>
    <phoneticPr fontId="1" type="noConversion"/>
  </si>
  <si>
    <t>방문연구
Visiting Scholar</t>
    <phoneticPr fontId="1" type="noConversion"/>
  </si>
  <si>
    <t>2. 방문연구 기간을 확인 할 수 있는 연구 기관 초청장 또는 수락 이메일 1부
   Invitation Letter or Acceptance Email</t>
    <phoneticPr fontId="1" type="noConversion"/>
  </si>
  <si>
    <t>[서식 1]</t>
    <phoneticPr fontId="1" type="noConversion"/>
  </si>
  <si>
    <t>[Form 1]</t>
    <phoneticPr fontId="1" type="noConversion"/>
  </si>
  <si>
    <r>
      <t xml:space="preserve">회의기간
</t>
    </r>
    <r>
      <rPr>
        <sz val="8"/>
        <color theme="1"/>
        <rFont val="맑은 고딕"/>
        <family val="3"/>
        <charset val="129"/>
        <scheme val="minor"/>
      </rPr>
      <t>Conference Period</t>
    </r>
    <phoneticPr fontId="1" type="noConversion"/>
  </si>
  <si>
    <t>국제학술활동
International Activity</t>
    <phoneticPr fontId="1" type="noConversion"/>
  </si>
  <si>
    <r>
      <t xml:space="preserve">국제학술활동 내역
</t>
    </r>
    <r>
      <rPr>
        <sz val="8"/>
        <color theme="1"/>
        <rFont val="맑은 고딕"/>
        <family val="3"/>
        <charset val="129"/>
        <scheme val="minor"/>
      </rPr>
      <t>Activity Details</t>
    </r>
    <phoneticPr fontId="1" type="noConversion"/>
  </si>
  <si>
    <r>
      <t xml:space="preserve">박사학위 취득학교
</t>
    </r>
    <r>
      <rPr>
        <sz val="8"/>
        <color theme="1"/>
        <rFont val="맑은 고딕"/>
        <family val="3"/>
        <charset val="129"/>
        <scheme val="minor"/>
      </rPr>
      <t>PhD Institution</t>
    </r>
    <phoneticPr fontId="1" type="noConversion"/>
  </si>
  <si>
    <r>
      <t xml:space="preserve">취득일
</t>
    </r>
    <r>
      <rPr>
        <sz val="8"/>
        <color theme="1"/>
        <rFont val="맑은 고딕"/>
        <family val="3"/>
        <charset val="129"/>
        <scheme val="minor"/>
      </rPr>
      <t>PhD Award Date</t>
    </r>
    <phoneticPr fontId="1" type="noConversion"/>
  </si>
  <si>
    <r>
      <t xml:space="preserve">도시명
</t>
    </r>
    <r>
      <rPr>
        <sz val="8"/>
        <color theme="1"/>
        <rFont val="맑은 고딕"/>
        <family val="3"/>
        <charset val="129"/>
        <scheme val="minor"/>
      </rPr>
      <t>Name of City</t>
    </r>
    <phoneticPr fontId="1" type="noConversion"/>
  </si>
  <si>
    <r>
      <t xml:space="preserve">국가명:
</t>
    </r>
    <r>
      <rPr>
        <sz val="8"/>
        <color theme="1"/>
        <rFont val="맑은 고딕"/>
        <family val="3"/>
        <charset val="129"/>
        <scheme val="minor"/>
      </rPr>
      <t>Name of Country</t>
    </r>
    <phoneticPr fontId="1" type="noConversion"/>
  </si>
  <si>
    <t>3. 국제학술활동(학술회의, 세미나, 컨퍼런스, 포럼 등) 프로그램 사본 1부 One copy of a program schedule</t>
    <phoneticPr fontId="1" type="noConversion"/>
  </si>
  <si>
    <t>부실학회 여부 관련 자가 체크 확인서</t>
    <phoneticPr fontId="1" type="noConversion"/>
  </si>
  <si>
    <t>부실학회에 대한 개요 및 참석 재발 방지에 대한 조언으로, 연구자가 스스로 의사결정을 내릴 수 있는 판단 근거를 아래와 같이 제공함</t>
    <phoneticPr fontId="1" type="noConversion"/>
  </si>
  <si>
    <t>연번</t>
    <phoneticPr fontId="1" type="noConversion"/>
  </si>
  <si>
    <t>질문</t>
    <phoneticPr fontId="1" type="noConversion"/>
  </si>
  <si>
    <t>주의사항</t>
    <phoneticPr fontId="1" type="noConversion"/>
  </si>
  <si>
    <t>이 학회에 대하여 들어본 적이 있는가?</t>
    <phoneticPr fontId="1" type="noConversion"/>
  </si>
  <si>
    <t>만약 들어본 적이 없다면 등록할 때 조심해야함</t>
    <phoneticPr fontId="1" type="noConversion"/>
  </si>
  <si>
    <t>웹사이트와 e-mail 주소는 합법적으로 보이는가?</t>
    <phoneticPr fontId="1" type="noConversion"/>
  </si>
  <si>
    <t>e-mail이 무료계정이거나 URL이 무료 웹사이트라면 의심스러운 학회일 수 있음</t>
    <phoneticPr fontId="1" type="noConversion"/>
  </si>
  <si>
    <t>존경하는 나의 동료가 이 학회에서 발표한 적이 있는가?</t>
    <phoneticPr fontId="1" type="noConversion"/>
  </si>
  <si>
    <t>동료 등이 이 학회에 한번도 발표한 적이 없다면, 참석하기 전 두번 이상 고려할 것</t>
    <phoneticPr fontId="1" type="noConversion"/>
  </si>
  <si>
    <t>주최측이 아첨하는 e-mail을 보내는가?</t>
    <phoneticPr fontId="1" type="noConversion"/>
  </si>
  <si>
    <t>신뢰할 만한 학회는 생각을 공유하지만, 자부심을 치켜세우지 않음</t>
    <phoneticPr fontId="1" type="noConversion"/>
  </si>
  <si>
    <t>주최측은 이 학회가 권위 있는 학술대회라고 주장하는가?</t>
    <phoneticPr fontId="1" type="noConversion"/>
  </si>
  <si>
    <t>누가 이 학회를 주관하고 있는지 알고 있는가?</t>
    <phoneticPr fontId="1" type="noConversion"/>
  </si>
  <si>
    <t>우리가 알고 신뢰하는 전문적인 학술·과학기술협회나 단체에 의해 운영되지 않으면 조심할 것</t>
    <phoneticPr fontId="1" type="noConversion"/>
  </si>
  <si>
    <t>주최자가 신속하게 논문 수락을 보증하는가?</t>
    <phoneticPr fontId="1" type="noConversion"/>
  </si>
  <si>
    <t>의심스러운 학회는 논문 초록에 대하여 짧은 의사 결정 시간을 보장함</t>
    <phoneticPr fontId="1" type="noConversion"/>
  </si>
  <si>
    <t>주최자는 학회 논문을 학술지에 게재할 것을 보장하는가?</t>
    <phoneticPr fontId="1" type="noConversion"/>
  </si>
  <si>
    <t>신뢰할 수 있는 학회는 동료평가 없이 논문 게재를 결코 보장하지 않음</t>
    <phoneticPr fontId="1" type="noConversion"/>
  </si>
  <si>
    <t>학회가 리조트나 관광명소에서 열리는가?</t>
    <phoneticPr fontId="1" type="noConversion"/>
  </si>
  <si>
    <t>학회가 학문학적인 학회로 선전하는 것이 아니라 휴가로 선전한다면 약탈적인 학회일 수 있음</t>
    <phoneticPr fontId="1" type="noConversion"/>
  </si>
  <si>
    <t>이 학회가 사실이라고 보기에 너무 좋은가?</t>
    <phoneticPr fontId="1" type="noConversion"/>
  </si>
  <si>
    <t>사실이라고 보기에 너무 좋으면 약탈적인 학회일 가능성이 있으므로, 조언자와 상의할 것</t>
    <phoneticPr fontId="1" type="noConversion"/>
  </si>
  <si>
    <t>&lt;발췌: Avoiding Predatory Journals and Questionable Conference: A Resource Guide&gt;
(캘거리 대학, Sarah Elaine Eaton 교수 집필)</t>
    <phoneticPr fontId="1" type="noConversion"/>
  </si>
  <si>
    <t>해외 학술활동을 위하여 위의 유의사항을 점검하였음을 확인합니다.</t>
    <phoneticPr fontId="1" type="noConversion"/>
  </si>
  <si>
    <t>서울대학교     소속:               직위: 연수연구원    성명:            (인)</t>
    <phoneticPr fontId="1" type="noConversion"/>
  </si>
  <si>
    <t>[서식1-1]</t>
    <phoneticPr fontId="1" type="noConversion"/>
  </si>
  <si>
    <t>예상신청금액
Estimated Aplied Expense</t>
    <phoneticPr fontId="1" type="noConversion"/>
  </si>
  <si>
    <t>금액
Expense</t>
    <phoneticPr fontId="1" type="noConversion"/>
  </si>
  <si>
    <t>계
total</t>
    <phoneticPr fontId="1" type="noConversion"/>
  </si>
  <si>
    <t xml:space="preserve">   워크숍</t>
    <phoneticPr fontId="1" type="noConversion"/>
  </si>
  <si>
    <t>홍길동</t>
    <phoneticPr fontId="1" type="noConversion"/>
  </si>
  <si>
    <t>4. 연구계획서(서식 2) 1부 Research Plan (Form 2)</t>
    <phoneticPr fontId="1" type="noConversion"/>
  </si>
  <si>
    <t>5. 연구활동 현황(서식 3) 1부 Research Activity Report (Form 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</si>
</sst>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\.\ mm\.\ dd\."/>
    <numFmt numFmtId="177" formatCode="yyyy\.\ \ mm\.\ \ dd\."/>
    <numFmt numFmtId="178" formatCode="yyyy\-mm\-dd"/>
    <numFmt numFmtId="179" formatCode="yyyy\.\ mm\.\ dd"/>
    <numFmt numFmtId="180" formatCode="#,##0&quot;원&quot;"/>
  </numFmts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indexed="8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name val="Arial"/>
      <family val="2"/>
    </font>
    <font>
      <sz val="8"/>
      <name val="Arial"/>
      <family val="2"/>
    </font>
    <font>
      <i/>
      <sz val="10"/>
      <color rgb="FFFF0000"/>
      <name val="맑은 고딕"/>
      <family val="3"/>
      <charset val="129"/>
      <scheme val="minor"/>
    </font>
    <font>
      <sz val="13"/>
      <color rgb="FF000000"/>
      <name val="HY헤드라인M"/>
      <family val="1"/>
      <charset val="129"/>
    </font>
    <font>
      <sz val="20"/>
      <color rgb="FF000000"/>
      <name val="HY헤드라인M"/>
      <family val="1"/>
      <charset val="129"/>
    </font>
    <font>
      <sz val="10"/>
      <color rgb="FF000000"/>
      <name val="HY헤드라인M"/>
      <family val="1"/>
      <charset val="129"/>
    </font>
    <font>
      <sz val="12"/>
      <color rgb="FF00000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color indexed="81"/>
      <name val="돋움"/>
      <family val="3"/>
      <charset val="129"/>
    </font>
    <font>
      <sz val="8"/>
      <color indexed="81"/>
      <name val="Tahoma"/>
      <family val="2"/>
    </font>
    <font>
      <sz val="9"/>
      <color indexed="81"/>
      <name val="맑은 고딕"/>
      <family val="3"/>
      <charset val="129"/>
    </font>
    <font>
      <sz val="9"/>
      <color indexed="81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>
      <alignment vertical="center"/>
    </xf>
    <xf numFmtId="41" fontId="11" fillId="0" borderId="0">
      <alignment vertical="center"/>
    </xf>
    <xf numFmtId="0" fontId="12" fillId="0" borderId="0">
      <alignment vertical="center"/>
    </xf>
    <xf numFmtId="0" fontId="13" fillId="0" borderId="0"/>
    <xf numFmtId="0" fontId="14" fillId="0" borderId="0"/>
  </cellStyleXfs>
  <cellXfs count="21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7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49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59" xfId="0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/>
    <xf numFmtId="0" fontId="23" fillId="4" borderId="60" xfId="0" applyFont="1" applyFill="1" applyBorder="1" applyAlignment="1">
      <alignment horizontal="center" vertical="center"/>
    </xf>
    <xf numFmtId="178" fontId="4" fillId="6" borderId="60" xfId="0" applyNumberFormat="1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24" fillId="6" borderId="60" xfId="0" applyFont="1" applyFill="1" applyBorder="1" applyAlignment="1">
      <alignment horizontal="center" vertical="center"/>
    </xf>
    <xf numFmtId="0" fontId="4" fillId="0" borderId="0" xfId="0" applyFont="1" applyAlignment="1"/>
    <xf numFmtId="0" fontId="25" fillId="7" borderId="60" xfId="0" applyFont="1" applyFill="1" applyBorder="1" applyAlignment="1">
      <alignment horizontal="center" vertical="center"/>
    </xf>
    <xf numFmtId="0" fontId="23" fillId="3" borderId="60" xfId="0" applyFont="1" applyFill="1" applyBorder="1" applyAlignment="1">
      <alignment horizontal="left" vertical="center" wrapText="1"/>
    </xf>
    <xf numFmtId="0" fontId="4" fillId="0" borderId="60" xfId="0" applyFont="1" applyBorder="1" applyAlignment="1">
      <alignment horizontal="center" vertical="center"/>
    </xf>
    <xf numFmtId="178" fontId="4" fillId="0" borderId="60" xfId="0" applyNumberFormat="1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3" fontId="4" fillId="6" borderId="60" xfId="0" applyNumberFormat="1" applyFont="1" applyFill="1" applyBorder="1" applyAlignment="1">
      <alignment horizontal="center" vertical="center"/>
    </xf>
    <xf numFmtId="3" fontId="23" fillId="5" borderId="60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31" fillId="0" borderId="1" xfId="0" applyNumberFormat="1" applyFont="1" applyBorder="1" applyAlignment="1">
      <alignment vertical="center"/>
    </xf>
    <xf numFmtId="177" fontId="31" fillId="0" borderId="0" xfId="0" applyNumberFormat="1" applyFont="1" applyBorder="1" applyAlignment="1">
      <alignment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32" fillId="10" borderId="70" xfId="0" applyFont="1" applyFill="1" applyBorder="1" applyAlignment="1">
      <alignment horizontal="center" vertical="center"/>
    </xf>
    <xf numFmtId="0" fontId="32" fillId="10" borderId="71" xfId="0" applyFont="1" applyFill="1" applyBorder="1" applyAlignment="1">
      <alignment horizontal="center" vertical="center"/>
    </xf>
    <xf numFmtId="0" fontId="32" fillId="10" borderId="72" xfId="0" applyFont="1" applyFill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Alignment="1" applyProtection="1">
      <alignment horizontal="right" vertical="center" indent="3" shrinkToFit="1"/>
      <protection locked="0"/>
    </xf>
    <xf numFmtId="0" fontId="4" fillId="0" borderId="7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4" xfId="0" applyFont="1" applyBorder="1" applyAlignment="1">
      <alignment horizontal="left" vertical="center" wrapText="1"/>
    </xf>
    <xf numFmtId="0" fontId="4" fillId="0" borderId="79" xfId="0" applyFont="1" applyBorder="1" applyAlignment="1">
      <alignment horizontal="left" vertical="center" wrapText="1"/>
    </xf>
    <xf numFmtId="0" fontId="4" fillId="0" borderId="77" xfId="0" applyFont="1" applyBorder="1" applyAlignment="1">
      <alignment vertical="center" wrapText="1"/>
    </xf>
    <xf numFmtId="0" fontId="4" fillId="0" borderId="80" xfId="0" applyFont="1" applyBorder="1" applyAlignment="1">
      <alignment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75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177" fontId="15" fillId="0" borderId="23" xfId="0" applyNumberFormat="1" applyFont="1" applyBorder="1" applyAlignment="1">
      <alignment horizontal="center" vertical="center"/>
    </xf>
    <xf numFmtId="177" fontId="15" fillId="0" borderId="20" xfId="0" applyNumberFormat="1" applyFont="1" applyBorder="1" applyAlignment="1">
      <alignment horizontal="center" vertical="center"/>
    </xf>
    <xf numFmtId="177" fontId="15" fillId="0" borderId="48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177" fontId="15" fillId="0" borderId="0" xfId="0" applyNumberFormat="1" applyFont="1" applyBorder="1" applyAlignment="1">
      <alignment horizontal="center" vertical="center"/>
    </xf>
    <xf numFmtId="177" fontId="31" fillId="0" borderId="0" xfId="0" applyNumberFormat="1" applyFont="1" applyBorder="1" applyAlignment="1">
      <alignment horizontal="right" vertical="center"/>
    </xf>
    <xf numFmtId="177" fontId="31" fillId="0" borderId="0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47" xfId="0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4" fontId="15" fillId="0" borderId="36" xfId="0" applyNumberFormat="1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6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76" fontId="15" fillId="0" borderId="57" xfId="0" applyNumberFormat="1" applyFont="1" applyBorder="1" applyAlignment="1">
      <alignment horizontal="center" vertical="center" wrapText="1"/>
    </xf>
    <xf numFmtId="176" fontId="15" fillId="0" borderId="11" xfId="0" applyNumberFormat="1" applyFont="1" applyBorder="1" applyAlignment="1">
      <alignment horizontal="center" vertical="center" wrapText="1"/>
    </xf>
    <xf numFmtId="176" fontId="15" fillId="0" borderId="13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9" fontId="15" fillId="0" borderId="1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top"/>
    </xf>
    <xf numFmtId="0" fontId="7" fillId="0" borderId="5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 applyProtection="1">
      <alignment horizontal="center" vertical="center" shrinkToFit="1"/>
      <protection locked="0"/>
    </xf>
    <xf numFmtId="179" fontId="15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57" xfId="0" applyNumberFormat="1" applyFont="1" applyBorder="1" applyAlignment="1" applyProtection="1">
      <alignment horizontal="center" vertical="center"/>
      <protection locked="0"/>
    </xf>
    <xf numFmtId="0" fontId="15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3" xfId="0" applyNumberFormat="1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80" fontId="4" fillId="0" borderId="57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 wrapText="1"/>
    </xf>
    <xf numFmtId="180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8" borderId="52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180" fontId="4" fillId="0" borderId="40" xfId="0" applyNumberFormat="1" applyFont="1" applyBorder="1" applyAlignment="1">
      <alignment horizontal="center" vertical="center" wrapText="1"/>
    </xf>
    <xf numFmtId="180" fontId="4" fillId="9" borderId="15" xfId="0" applyNumberFormat="1" applyFont="1" applyFill="1" applyBorder="1" applyAlignment="1">
      <alignment horizontal="center" vertical="center" wrapText="1"/>
    </xf>
    <xf numFmtId="180" fontId="4" fillId="9" borderId="16" xfId="0" applyNumberFormat="1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0" fontId="22" fillId="7" borderId="60" xfId="0" applyFont="1" applyFill="1" applyBorder="1" applyAlignment="1">
      <alignment horizontal="center" vertical="center"/>
    </xf>
    <xf numFmtId="0" fontId="0" fillId="0" borderId="0" xfId="0" applyAlignment="1"/>
    <xf numFmtId="0" fontId="26" fillId="3" borderId="61" xfId="0" applyFont="1" applyFill="1" applyBorder="1" applyAlignment="1">
      <alignment horizontal="left" vertical="center" wrapText="1"/>
    </xf>
    <xf numFmtId="0" fontId="4" fillId="0" borderId="0" xfId="0" applyFont="1" applyAlignment="1"/>
  </cellXfs>
  <cellStyles count="9">
    <cellStyle name="Standaard_SCLUP - New Categories with rt" xfId="8" xr:uid="{00000000-0005-0000-0000-000000000000}"/>
    <cellStyle name="쉼표 [0] 4" xfId="5" xr:uid="{00000000-0005-0000-0000-000002000000}"/>
    <cellStyle name="표준" xfId="0" builtinId="0"/>
    <cellStyle name="표준 2" xfId="7" xr:uid="{00000000-0005-0000-0000-000004000000}"/>
    <cellStyle name="표준 2 2" xfId="3" xr:uid="{00000000-0005-0000-0000-000005000000}"/>
    <cellStyle name="표준 3" xfId="6" xr:uid="{00000000-0005-0000-0000-000006000000}"/>
    <cellStyle name="표준 3 2" xfId="4" xr:uid="{00000000-0005-0000-0000-000007000000}"/>
    <cellStyle name="표준 5 2" xfId="2" xr:uid="{00000000-0005-0000-0000-000008000000}"/>
    <cellStyle name="표준 6" xfId="1" xr:uid="{00000000-0005-0000-0000-000009000000}"/>
  </cellStyles>
  <dxfs count="0"/>
  <tableStyles count="0" defaultTableStyle="TableStyleMedium2" defaultPivotStyle="PivotStyleLight16"/>
  <colors>
    <mruColors>
      <color rgb="FF0000FF"/>
      <color rgb="FF0F1271"/>
      <color rgb="FFF9EDF5"/>
      <color rgb="FFFFCCCC"/>
      <color rgb="FFFFCCFF"/>
      <color rgb="FFDA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22</xdr:row>
          <xdr:rowOff>38100</xdr:rowOff>
        </xdr:from>
        <xdr:to>
          <xdr:col>16</xdr:col>
          <xdr:colOff>419100</xdr:colOff>
          <xdr:row>22</xdr:row>
          <xdr:rowOff>276225</xdr:rowOff>
        </xdr:to>
        <xdr:sp macro="" textlink="">
          <xdr:nvSpPr>
            <xdr:cNvPr id="47117" name="Check Box 13" hidden="1">
              <a:extLst>
                <a:ext uri="{63B3BB69-23CF-44E3-9099-C40C66FF867C}">
                  <a14:compatExt spid="_x0000_s47117"/>
                </a:ext>
                <a:ext uri="{FF2B5EF4-FFF2-40B4-BE49-F238E27FC236}">
                  <a16:creationId xmlns:a16="http://schemas.microsoft.com/office/drawing/2014/main" id="{00000000-0008-0000-0000-00000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23</xdr:row>
          <xdr:rowOff>38100</xdr:rowOff>
        </xdr:from>
        <xdr:to>
          <xdr:col>16</xdr:col>
          <xdr:colOff>419100</xdr:colOff>
          <xdr:row>23</xdr:row>
          <xdr:rowOff>276225</xdr:rowOff>
        </xdr:to>
        <xdr:sp macro="" textlink="">
          <xdr:nvSpPr>
            <xdr:cNvPr id="47118" name="Check Box 14" hidden="1">
              <a:extLst>
                <a:ext uri="{63B3BB69-23CF-44E3-9099-C40C66FF867C}">
                  <a14:compatExt spid="_x0000_s47118"/>
                </a:ext>
                <a:ext uri="{FF2B5EF4-FFF2-40B4-BE49-F238E27FC236}">
                  <a16:creationId xmlns:a16="http://schemas.microsoft.com/office/drawing/2014/main" id="{00000000-0008-0000-0000-00000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26</xdr:row>
          <xdr:rowOff>38100</xdr:rowOff>
        </xdr:from>
        <xdr:to>
          <xdr:col>16</xdr:col>
          <xdr:colOff>419100</xdr:colOff>
          <xdr:row>26</xdr:row>
          <xdr:rowOff>276225</xdr:rowOff>
        </xdr:to>
        <xdr:sp macro="" textlink="">
          <xdr:nvSpPr>
            <xdr:cNvPr id="47119" name="Check Box 15" hidden="1">
              <a:extLst>
                <a:ext uri="{63B3BB69-23CF-44E3-9099-C40C66FF867C}">
                  <a14:compatExt spid="_x0000_s47119"/>
                </a:ext>
                <a:ext uri="{FF2B5EF4-FFF2-40B4-BE49-F238E27FC236}">
                  <a16:creationId xmlns:a16="http://schemas.microsoft.com/office/drawing/2014/main" id="{00000000-0008-0000-0000-00000F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38100</xdr:rowOff>
        </xdr:from>
        <xdr:to>
          <xdr:col>15</xdr:col>
          <xdr:colOff>419100</xdr:colOff>
          <xdr:row>22</xdr:row>
          <xdr:rowOff>276225</xdr:rowOff>
        </xdr:to>
        <xdr:sp macro="" textlink="">
          <xdr:nvSpPr>
            <xdr:cNvPr id="47121" name="Check Box 17" hidden="1">
              <a:extLst>
                <a:ext uri="{63B3BB69-23CF-44E3-9099-C40C66FF867C}">
                  <a14:compatExt spid="_x0000_s47121"/>
                </a:ext>
                <a:ext uri="{FF2B5EF4-FFF2-40B4-BE49-F238E27FC236}">
                  <a16:creationId xmlns:a16="http://schemas.microsoft.com/office/drawing/2014/main" id="{00000000-0008-0000-0000-000011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38100</xdr:rowOff>
        </xdr:from>
        <xdr:to>
          <xdr:col>15</xdr:col>
          <xdr:colOff>419100</xdr:colOff>
          <xdr:row>23</xdr:row>
          <xdr:rowOff>276225</xdr:rowOff>
        </xdr:to>
        <xdr:sp macro="" textlink="">
          <xdr:nvSpPr>
            <xdr:cNvPr id="47122" name="Check Box 18" hidden="1">
              <a:extLst>
                <a:ext uri="{63B3BB69-23CF-44E3-9099-C40C66FF867C}">
                  <a14:compatExt spid="_x0000_s47122"/>
                </a:ext>
                <a:ext uri="{FF2B5EF4-FFF2-40B4-BE49-F238E27FC236}">
                  <a16:creationId xmlns:a16="http://schemas.microsoft.com/office/drawing/2014/main" id="{00000000-0008-0000-0000-000012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26</xdr:row>
          <xdr:rowOff>38100</xdr:rowOff>
        </xdr:from>
        <xdr:to>
          <xdr:col>15</xdr:col>
          <xdr:colOff>419100</xdr:colOff>
          <xdr:row>26</xdr:row>
          <xdr:rowOff>276225</xdr:rowOff>
        </xdr:to>
        <xdr:sp macro="" textlink="">
          <xdr:nvSpPr>
            <xdr:cNvPr id="47123" name="Check Box 19" hidden="1">
              <a:extLst>
                <a:ext uri="{63B3BB69-23CF-44E3-9099-C40C66FF867C}">
                  <a14:compatExt spid="_x0000_s47123"/>
                </a:ext>
                <a:ext uri="{FF2B5EF4-FFF2-40B4-BE49-F238E27FC236}">
                  <a16:creationId xmlns:a16="http://schemas.microsoft.com/office/drawing/2014/main" id="{00000000-0008-0000-0000-000013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</xdr:row>
          <xdr:rowOff>38100</xdr:rowOff>
        </xdr:from>
        <xdr:to>
          <xdr:col>7</xdr:col>
          <xdr:colOff>295275</xdr:colOff>
          <xdr:row>8</xdr:row>
          <xdr:rowOff>276225</xdr:rowOff>
        </xdr:to>
        <xdr:sp macro="" textlink="">
          <xdr:nvSpPr>
            <xdr:cNvPr id="47126" name="Check Box 22" hidden="1">
              <a:extLst>
                <a:ext uri="{63B3BB69-23CF-44E3-9099-C40C66FF867C}">
                  <a14:compatExt spid="_x0000_s47126"/>
                </a:ext>
                <a:ext uri="{FF2B5EF4-FFF2-40B4-BE49-F238E27FC236}">
                  <a16:creationId xmlns:a16="http://schemas.microsoft.com/office/drawing/2014/main" id="{00000000-0008-0000-0000-000016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8</xdr:row>
          <xdr:rowOff>28575</xdr:rowOff>
        </xdr:from>
        <xdr:to>
          <xdr:col>10</xdr:col>
          <xdr:colOff>238125</xdr:colOff>
          <xdr:row>8</xdr:row>
          <xdr:rowOff>266700</xdr:rowOff>
        </xdr:to>
        <xdr:sp macro="" textlink="">
          <xdr:nvSpPr>
            <xdr:cNvPr id="47127" name="Check Box 23" hidden="1">
              <a:extLst>
                <a:ext uri="{63B3BB69-23CF-44E3-9099-C40C66FF867C}">
                  <a14:compatExt spid="_x0000_s47127"/>
                </a:ext>
                <a:ext uri="{FF2B5EF4-FFF2-40B4-BE49-F238E27FC236}">
                  <a16:creationId xmlns:a16="http://schemas.microsoft.com/office/drawing/2014/main" id="{00000000-0008-0000-0000-000017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8</xdr:row>
          <xdr:rowOff>28575</xdr:rowOff>
        </xdr:from>
        <xdr:to>
          <xdr:col>12</xdr:col>
          <xdr:colOff>504825</xdr:colOff>
          <xdr:row>8</xdr:row>
          <xdr:rowOff>266700</xdr:rowOff>
        </xdr:to>
        <xdr:sp macro="" textlink="">
          <xdr:nvSpPr>
            <xdr:cNvPr id="47128" name="Check Box 24" hidden="1">
              <a:extLst>
                <a:ext uri="{63B3BB69-23CF-44E3-9099-C40C66FF867C}">
                  <a14:compatExt spid="_x0000_s47128"/>
                </a:ext>
                <a:ext uri="{FF2B5EF4-FFF2-40B4-BE49-F238E27FC236}">
                  <a16:creationId xmlns:a16="http://schemas.microsoft.com/office/drawing/2014/main" id="{00000000-0008-0000-0000-000018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8</xdr:row>
          <xdr:rowOff>28575</xdr:rowOff>
        </xdr:from>
        <xdr:to>
          <xdr:col>14</xdr:col>
          <xdr:colOff>419100</xdr:colOff>
          <xdr:row>8</xdr:row>
          <xdr:rowOff>266700</xdr:rowOff>
        </xdr:to>
        <xdr:sp macro="" textlink="">
          <xdr:nvSpPr>
            <xdr:cNvPr id="47129" name="Check Box 25" hidden="1">
              <a:extLst>
                <a:ext uri="{63B3BB69-23CF-44E3-9099-C40C66FF867C}">
                  <a14:compatExt spid="_x0000_s47129"/>
                </a:ext>
                <a:ext uri="{FF2B5EF4-FFF2-40B4-BE49-F238E27FC236}">
                  <a16:creationId xmlns:a16="http://schemas.microsoft.com/office/drawing/2014/main" id="{00000000-0008-0000-0000-000019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447675</xdr:colOff>
          <xdr:row>8</xdr:row>
          <xdr:rowOff>28575</xdr:rowOff>
        </xdr:from>
        <xdr:to>
          <xdr:col>16</xdr:col>
          <xdr:colOff>85725</xdr:colOff>
          <xdr:row>8</xdr:row>
          <xdr:rowOff>266700</xdr:rowOff>
        </xdr:to>
        <xdr:sp macro="" textlink="">
          <xdr:nvSpPr>
            <xdr:cNvPr id="47130" name="Check Box 26" hidden="1">
              <a:extLst>
                <a:ext uri="{63B3BB69-23CF-44E3-9099-C40C66FF867C}">
                  <a14:compatExt spid="_x0000_s47130"/>
                </a:ext>
                <a:ext uri="{FF2B5EF4-FFF2-40B4-BE49-F238E27FC236}">
                  <a16:creationId xmlns:a16="http://schemas.microsoft.com/office/drawing/2014/main" id="{00000000-0008-0000-0000-00001A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25</xdr:row>
          <xdr:rowOff>19050</xdr:rowOff>
        </xdr:from>
        <xdr:to>
          <xdr:col>16</xdr:col>
          <xdr:colOff>419100</xdr:colOff>
          <xdr:row>25</xdr:row>
          <xdr:rowOff>257175</xdr:rowOff>
        </xdr:to>
        <xdr:sp macro="" textlink="">
          <xdr:nvSpPr>
            <xdr:cNvPr id="47131" name="Check Box 27" hidden="1">
              <a:extLst>
                <a:ext uri="{63B3BB69-23CF-44E3-9099-C40C66FF867C}">
                  <a14:compatExt spid="_x0000_s47131"/>
                </a:ext>
                <a:ext uri="{FF2B5EF4-FFF2-40B4-BE49-F238E27FC236}">
                  <a16:creationId xmlns:a16="http://schemas.microsoft.com/office/drawing/2014/main" id="{00000000-0008-0000-0000-00001B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19050</xdr:rowOff>
        </xdr:from>
        <xdr:to>
          <xdr:col>15</xdr:col>
          <xdr:colOff>419100</xdr:colOff>
          <xdr:row>25</xdr:row>
          <xdr:rowOff>257175</xdr:rowOff>
        </xdr:to>
        <xdr:sp macro="" textlink="">
          <xdr:nvSpPr>
            <xdr:cNvPr id="47132" name="Check Box 28" hidden="1">
              <a:extLst>
                <a:ext uri="{63B3BB69-23CF-44E3-9099-C40C66FF867C}">
                  <a14:compatExt spid="_x0000_s47132"/>
                </a:ext>
                <a:ext uri="{FF2B5EF4-FFF2-40B4-BE49-F238E27FC236}">
                  <a16:creationId xmlns:a16="http://schemas.microsoft.com/office/drawing/2014/main" id="{00000000-0008-0000-0000-00001C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24</xdr:row>
          <xdr:rowOff>28575</xdr:rowOff>
        </xdr:from>
        <xdr:to>
          <xdr:col>16</xdr:col>
          <xdr:colOff>419100</xdr:colOff>
          <xdr:row>24</xdr:row>
          <xdr:rowOff>266700</xdr:rowOff>
        </xdr:to>
        <xdr:sp macro="" textlink="">
          <xdr:nvSpPr>
            <xdr:cNvPr id="47133" name="Check Box 29" hidden="1">
              <a:extLst>
                <a:ext uri="{63B3BB69-23CF-44E3-9099-C40C66FF867C}">
                  <a14:compatExt spid="_x0000_s47133"/>
                </a:ext>
                <a:ext uri="{FF2B5EF4-FFF2-40B4-BE49-F238E27FC236}">
                  <a16:creationId xmlns:a16="http://schemas.microsoft.com/office/drawing/2014/main" id="{00000000-0008-0000-0000-00001D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28575</xdr:rowOff>
        </xdr:from>
        <xdr:to>
          <xdr:col>15</xdr:col>
          <xdr:colOff>419100</xdr:colOff>
          <xdr:row>24</xdr:row>
          <xdr:rowOff>266700</xdr:rowOff>
        </xdr:to>
        <xdr:sp macro="" textlink="">
          <xdr:nvSpPr>
            <xdr:cNvPr id="47134" name="Check Box 30" hidden="1">
              <a:extLst>
                <a:ext uri="{63B3BB69-23CF-44E3-9099-C40C66FF867C}">
                  <a14:compatExt spid="_x0000_s47134"/>
                </a:ext>
                <a:ext uri="{FF2B5EF4-FFF2-40B4-BE49-F238E27FC236}">
                  <a16:creationId xmlns:a16="http://schemas.microsoft.com/office/drawing/2014/main" id="{00000000-0008-0000-0000-00001EB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/>
      </a:spPr>
      <a:bodyPr vertOverflow="clip" horzOverflow="clip" lIns="0" tIns="0" rIns="0" bIns="0" rtlCol="0" anchor="ctr" anchorCtr="1">
        <a:noAutofit/>
      </a:bodyPr>
      <a:lstStyle>
        <a:defPPr algn="ctr">
          <a:defRPr sz="1000" b="1">
            <a:latin typeface="+mj-ea"/>
            <a:ea typeface="+mj-ea"/>
          </a:defRPr>
        </a:defPPr>
      </a:lstStyle>
      <a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C49"/>
  <sheetViews>
    <sheetView showGridLines="0" tabSelected="1" zoomScaleNormal="100" zoomScalePageLayoutView="55" workbookViewId="0">
      <selection activeCell="B1" sqref="B1:Q1"/>
    </sheetView>
  </sheetViews>
  <sheetFormatPr defaultColWidth="9" defaultRowHeight="16.5" x14ac:dyDescent="0.3"/>
  <cols>
    <col min="1" max="1" width="10.625" style="1" bestFit="1" customWidth="1"/>
    <col min="2" max="2" width="5.5" style="1" customWidth="1"/>
    <col min="3" max="3" width="2.875" style="1" bestFit="1" customWidth="1"/>
    <col min="4" max="4" width="9.375" style="1" bestFit="1" customWidth="1"/>
    <col min="5" max="5" width="10.125" style="1" customWidth="1"/>
    <col min="6" max="7" width="5.625" style="1" customWidth="1"/>
    <col min="8" max="8" width="6.75" style="1" customWidth="1"/>
    <col min="9" max="9" width="3.125" style="1" customWidth="1"/>
    <col min="10" max="10" width="2.875" style="1" customWidth="1"/>
    <col min="11" max="11" width="5.875" style="1" customWidth="1"/>
    <col min="12" max="12" width="5.5" style="1" customWidth="1"/>
    <col min="13" max="13" width="7" style="1" customWidth="1"/>
    <col min="14" max="14" width="6.625" style="1" customWidth="1"/>
    <col min="15" max="15" width="6.25" style="1" customWidth="1"/>
    <col min="16" max="17" width="7.625" style="1" customWidth="1"/>
    <col min="18" max="18" width="6.875" style="6" customWidth="1"/>
    <col min="19" max="19" width="10" style="12" customWidth="1"/>
    <col min="20" max="21" width="52.125" style="1" customWidth="1"/>
    <col min="22" max="16384" width="9" style="1"/>
  </cols>
  <sheetData>
    <row r="1" spans="1:29" s="9" customFormat="1" ht="30" customHeight="1" x14ac:dyDescent="0.3">
      <c r="A1" s="7" t="s">
        <v>238</v>
      </c>
      <c r="B1" s="82" t="s">
        <v>221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S1" s="7" t="s">
        <v>275</v>
      </c>
      <c r="T1" s="81" t="s">
        <v>248</v>
      </c>
      <c r="U1" s="82"/>
      <c r="V1" s="10"/>
      <c r="W1" s="10"/>
      <c r="X1" s="10"/>
      <c r="Y1" s="10"/>
      <c r="Z1" s="10"/>
      <c r="AA1" s="10"/>
      <c r="AB1" s="10"/>
      <c r="AC1" s="10"/>
    </row>
    <row r="2" spans="1:29" s="9" customFormat="1" ht="25.5" customHeight="1" thickBot="1" x14ac:dyDescent="0.35">
      <c r="A2" s="8" t="s">
        <v>239</v>
      </c>
      <c r="B2" s="152" t="s">
        <v>210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S2" s="83" t="s">
        <v>249</v>
      </c>
      <c r="T2" s="83"/>
      <c r="U2" s="83"/>
    </row>
    <row r="3" spans="1:29" ht="27" customHeight="1" thickBot="1" x14ac:dyDescent="0.35">
      <c r="A3" s="165" t="s">
        <v>236</v>
      </c>
      <c r="B3" s="166"/>
      <c r="C3" s="153" t="s">
        <v>16</v>
      </c>
      <c r="D3" s="154"/>
      <c r="E3" s="155"/>
      <c r="F3" s="156" t="s">
        <v>214</v>
      </c>
      <c r="G3" s="156"/>
      <c r="H3" s="157"/>
      <c r="I3" s="157"/>
      <c r="J3" s="157"/>
      <c r="K3" s="157"/>
      <c r="L3" s="157"/>
      <c r="M3" s="157"/>
      <c r="N3" s="157"/>
      <c r="O3" s="157"/>
      <c r="P3" s="157"/>
      <c r="Q3" s="158"/>
      <c r="R3" s="1"/>
      <c r="S3" s="83"/>
      <c r="T3" s="83"/>
      <c r="U3" s="83"/>
    </row>
    <row r="4" spans="1:29" ht="27" customHeight="1" x14ac:dyDescent="0.3">
      <c r="A4" s="167"/>
      <c r="B4" s="168"/>
      <c r="C4" s="159" t="s">
        <v>17</v>
      </c>
      <c r="D4" s="160"/>
      <c r="E4" s="161"/>
      <c r="F4" s="162"/>
      <c r="G4" s="162"/>
      <c r="H4" s="163"/>
      <c r="I4" s="163"/>
      <c r="J4" s="163"/>
      <c r="K4" s="163"/>
      <c r="L4" s="163"/>
      <c r="M4" s="163"/>
      <c r="N4" s="163"/>
      <c r="O4" s="163"/>
      <c r="P4" s="163"/>
      <c r="Q4" s="164"/>
      <c r="R4" s="1"/>
      <c r="S4" s="45" t="s">
        <v>250</v>
      </c>
      <c r="T4" s="46" t="s">
        <v>251</v>
      </c>
      <c r="U4" s="47" t="s">
        <v>252</v>
      </c>
    </row>
    <row r="5" spans="1:29" s="6" customFormat="1" ht="27" customHeight="1" x14ac:dyDescent="0.3">
      <c r="A5" s="167"/>
      <c r="B5" s="168"/>
      <c r="C5" s="130" t="s">
        <v>212</v>
      </c>
      <c r="D5" s="131"/>
      <c r="E5" s="132"/>
      <c r="F5" s="174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6"/>
      <c r="S5" s="75">
        <v>1</v>
      </c>
      <c r="T5" s="71" t="s">
        <v>253</v>
      </c>
      <c r="U5" s="78" t="s">
        <v>254</v>
      </c>
    </row>
    <row r="6" spans="1:29" s="6" customFormat="1" ht="27" customHeight="1" x14ac:dyDescent="0.3">
      <c r="A6" s="167"/>
      <c r="B6" s="168"/>
      <c r="C6" s="130" t="s">
        <v>211</v>
      </c>
      <c r="D6" s="131"/>
      <c r="E6" s="132"/>
      <c r="F6" s="151">
        <v>46204</v>
      </c>
      <c r="G6" s="151"/>
      <c r="H6" s="151"/>
      <c r="I6" s="151"/>
      <c r="J6" s="151"/>
      <c r="K6" s="151"/>
      <c r="L6" s="151"/>
      <c r="M6" s="11" t="s">
        <v>6</v>
      </c>
      <c r="N6" s="151">
        <v>46357</v>
      </c>
      <c r="O6" s="151"/>
      <c r="P6" s="151"/>
      <c r="Q6" s="173"/>
      <c r="S6" s="75"/>
      <c r="T6" s="80"/>
      <c r="U6" s="78"/>
    </row>
    <row r="7" spans="1:29" ht="27" customHeight="1" x14ac:dyDescent="0.3">
      <c r="A7" s="167"/>
      <c r="B7" s="168"/>
      <c r="C7" s="130" t="s">
        <v>8</v>
      </c>
      <c r="D7" s="131"/>
      <c r="E7" s="132"/>
      <c r="F7" s="131" t="s">
        <v>7</v>
      </c>
      <c r="G7" s="131"/>
      <c r="H7" s="131"/>
      <c r="I7" s="151">
        <v>46188</v>
      </c>
      <c r="J7" s="151"/>
      <c r="K7" s="151"/>
      <c r="L7" s="151"/>
      <c r="M7" s="11" t="s">
        <v>6</v>
      </c>
      <c r="N7" s="131" t="s">
        <v>216</v>
      </c>
      <c r="O7" s="131"/>
      <c r="P7" s="151">
        <v>46371</v>
      </c>
      <c r="Q7" s="173"/>
      <c r="S7" s="75">
        <v>2</v>
      </c>
      <c r="T7" s="71" t="s">
        <v>255</v>
      </c>
      <c r="U7" s="78" t="s">
        <v>256</v>
      </c>
    </row>
    <row r="8" spans="1:29" ht="27" customHeight="1" x14ac:dyDescent="0.3">
      <c r="A8" s="99"/>
      <c r="B8" s="169"/>
      <c r="C8" s="102" t="s">
        <v>213</v>
      </c>
      <c r="D8" s="103"/>
      <c r="E8" s="104"/>
      <c r="F8" s="103" t="s">
        <v>15</v>
      </c>
      <c r="G8" s="103"/>
      <c r="H8" s="103"/>
      <c r="I8" s="170" t="s">
        <v>207</v>
      </c>
      <c r="J8" s="170"/>
      <c r="K8" s="170"/>
      <c r="L8" s="170"/>
      <c r="M8" s="4"/>
      <c r="N8" s="103" t="s">
        <v>245</v>
      </c>
      <c r="O8" s="103"/>
      <c r="P8" s="171" t="s">
        <v>19</v>
      </c>
      <c r="Q8" s="172"/>
      <c r="R8" s="13"/>
      <c r="S8" s="75"/>
      <c r="T8" s="80"/>
      <c r="U8" s="78"/>
    </row>
    <row r="9" spans="1:29" ht="27" customHeight="1" x14ac:dyDescent="0.3">
      <c r="A9" s="96" t="s">
        <v>241</v>
      </c>
      <c r="B9" s="202"/>
      <c r="C9" s="113" t="s">
        <v>242</v>
      </c>
      <c r="D9" s="203"/>
      <c r="E9" s="204"/>
      <c r="F9" s="205" t="s">
        <v>234</v>
      </c>
      <c r="G9" s="109"/>
      <c r="H9" s="109"/>
      <c r="I9" s="109" t="s">
        <v>232</v>
      </c>
      <c r="J9" s="109"/>
      <c r="K9" s="109"/>
      <c r="L9" s="109" t="s">
        <v>279</v>
      </c>
      <c r="M9" s="109"/>
      <c r="N9" s="109" t="s">
        <v>235</v>
      </c>
      <c r="O9" s="109"/>
      <c r="P9" s="54" t="s">
        <v>233</v>
      </c>
      <c r="Q9" s="44"/>
      <c r="R9" s="13"/>
      <c r="S9" s="75">
        <v>3</v>
      </c>
      <c r="T9" s="71" t="s">
        <v>257</v>
      </c>
      <c r="U9" s="78" t="s">
        <v>258</v>
      </c>
    </row>
    <row r="10" spans="1:29" ht="27" customHeight="1" x14ac:dyDescent="0.3">
      <c r="A10" s="167"/>
      <c r="B10" s="168"/>
      <c r="C10" s="142" t="s">
        <v>231</v>
      </c>
      <c r="D10" s="143"/>
      <c r="E10" s="144"/>
      <c r="F10" s="149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50"/>
      <c r="R10" s="13"/>
      <c r="S10" s="75"/>
      <c r="T10" s="80"/>
      <c r="U10" s="78"/>
    </row>
    <row r="11" spans="1:29" ht="27" customHeight="1" x14ac:dyDescent="0.3">
      <c r="A11" s="167"/>
      <c r="B11" s="168"/>
      <c r="C11" s="142" t="s">
        <v>230</v>
      </c>
      <c r="D11" s="143"/>
      <c r="E11" s="144"/>
      <c r="F11" s="38"/>
      <c r="G11" s="39"/>
      <c r="H11" s="39"/>
      <c r="I11" s="39"/>
      <c r="J11" s="39"/>
      <c r="K11" s="39"/>
      <c r="L11" s="39"/>
      <c r="M11" s="59"/>
      <c r="N11" s="59"/>
      <c r="O11" s="59"/>
      <c r="P11" s="59"/>
      <c r="Q11" s="40"/>
      <c r="R11" s="13"/>
      <c r="S11" s="75">
        <v>4</v>
      </c>
      <c r="T11" s="71" t="s">
        <v>259</v>
      </c>
      <c r="U11" s="78" t="s">
        <v>260</v>
      </c>
    </row>
    <row r="12" spans="1:29" ht="38.25" customHeight="1" x14ac:dyDescent="0.3">
      <c r="A12" s="167"/>
      <c r="B12" s="168"/>
      <c r="C12" s="130" t="s">
        <v>240</v>
      </c>
      <c r="D12" s="143"/>
      <c r="E12" s="144"/>
      <c r="F12" s="145">
        <v>46115</v>
      </c>
      <c r="G12" s="146"/>
      <c r="H12" s="146"/>
      <c r="I12" s="146"/>
      <c r="J12" s="146"/>
      <c r="K12" s="146"/>
      <c r="L12" s="146"/>
      <c r="M12" s="53" t="s">
        <v>223</v>
      </c>
      <c r="N12" s="146">
        <v>46127</v>
      </c>
      <c r="O12" s="146"/>
      <c r="P12" s="146"/>
      <c r="Q12" s="147"/>
      <c r="R12" s="13"/>
      <c r="S12" s="75"/>
      <c r="T12" s="80"/>
      <c r="U12" s="78"/>
    </row>
    <row r="13" spans="1:29" ht="33" customHeight="1" x14ac:dyDescent="0.3">
      <c r="A13" s="99"/>
      <c r="B13" s="169"/>
      <c r="C13" s="199" t="s">
        <v>20</v>
      </c>
      <c r="D13" s="200"/>
      <c r="E13" s="201"/>
      <c r="F13" s="148" t="s">
        <v>246</v>
      </c>
      <c r="G13" s="100"/>
      <c r="H13" s="100"/>
      <c r="I13" s="136" t="s">
        <v>18</v>
      </c>
      <c r="J13" s="136"/>
      <c r="K13" s="136"/>
      <c r="L13" s="136"/>
      <c r="M13" s="41"/>
      <c r="N13" s="100" t="s">
        <v>245</v>
      </c>
      <c r="O13" s="100"/>
      <c r="P13" s="120" t="s">
        <v>19</v>
      </c>
      <c r="Q13" s="141"/>
      <c r="R13" s="13"/>
      <c r="S13" s="48">
        <v>5</v>
      </c>
      <c r="T13" s="49" t="s">
        <v>261</v>
      </c>
      <c r="U13" s="50" t="s">
        <v>261</v>
      </c>
    </row>
    <row r="14" spans="1:29" ht="31.5" customHeight="1" x14ac:dyDescent="0.3">
      <c r="A14" s="193" t="s">
        <v>217</v>
      </c>
      <c r="B14" s="194"/>
      <c r="C14" s="113" t="s">
        <v>0</v>
      </c>
      <c r="D14" s="108"/>
      <c r="E14" s="114"/>
      <c r="F14" s="108" t="s">
        <v>243</v>
      </c>
      <c r="G14" s="108"/>
      <c r="H14" s="108"/>
      <c r="I14" s="114"/>
      <c r="J14" s="107" t="s">
        <v>244</v>
      </c>
      <c r="K14" s="108"/>
      <c r="L14" s="114"/>
      <c r="M14" s="107" t="s">
        <v>1</v>
      </c>
      <c r="N14" s="114"/>
      <c r="O14" s="55" t="s">
        <v>2</v>
      </c>
      <c r="P14" s="191" t="s">
        <v>3</v>
      </c>
      <c r="Q14" s="192"/>
      <c r="R14" s="13"/>
      <c r="S14" s="48">
        <v>6</v>
      </c>
      <c r="T14" s="49" t="s">
        <v>262</v>
      </c>
      <c r="U14" s="50" t="s">
        <v>263</v>
      </c>
    </row>
    <row r="15" spans="1:29" s="5" customFormat="1" ht="18" customHeight="1" x14ac:dyDescent="0.3">
      <c r="A15" s="195"/>
      <c r="B15" s="196"/>
      <c r="C15" s="115"/>
      <c r="D15" s="116"/>
      <c r="E15" s="117"/>
      <c r="F15" s="125" t="s">
        <v>224</v>
      </c>
      <c r="G15" s="125"/>
      <c r="H15" s="125"/>
      <c r="I15" s="126"/>
      <c r="J15" s="133">
        <v>45350</v>
      </c>
      <c r="K15" s="134"/>
      <c r="L15" s="119"/>
      <c r="M15" s="121" t="s">
        <v>218</v>
      </c>
      <c r="N15" s="122"/>
      <c r="O15" s="119" t="s">
        <v>225</v>
      </c>
      <c r="P15" s="137">
        <v>5199</v>
      </c>
      <c r="Q15" s="138"/>
      <c r="S15" s="75">
        <v>7</v>
      </c>
      <c r="T15" s="71" t="s">
        <v>264</v>
      </c>
      <c r="U15" s="78" t="s">
        <v>265</v>
      </c>
    </row>
    <row r="16" spans="1:29" ht="30" customHeight="1" x14ac:dyDescent="0.3">
      <c r="A16" s="197"/>
      <c r="B16" s="198"/>
      <c r="C16" s="118"/>
      <c r="D16" s="100"/>
      <c r="E16" s="101"/>
      <c r="F16" s="127"/>
      <c r="G16" s="127"/>
      <c r="H16" s="127"/>
      <c r="I16" s="128"/>
      <c r="J16" s="135"/>
      <c r="K16" s="136"/>
      <c r="L16" s="120"/>
      <c r="M16" s="123"/>
      <c r="N16" s="124"/>
      <c r="O16" s="120"/>
      <c r="P16" s="139"/>
      <c r="Q16" s="140"/>
      <c r="S16" s="75"/>
      <c r="T16" s="80"/>
      <c r="U16" s="78"/>
    </row>
    <row r="17" spans="1:21" ht="42.75" customHeight="1" x14ac:dyDescent="0.3">
      <c r="A17" s="96" t="s">
        <v>276</v>
      </c>
      <c r="B17" s="177"/>
      <c r="C17" s="113" t="s">
        <v>208</v>
      </c>
      <c r="D17" s="114"/>
      <c r="E17" s="108" t="s">
        <v>209</v>
      </c>
      <c r="F17" s="108"/>
      <c r="G17" s="108"/>
      <c r="H17" s="108"/>
      <c r="I17" s="114"/>
      <c r="J17" s="107" t="s">
        <v>21</v>
      </c>
      <c r="K17" s="108"/>
      <c r="L17" s="108"/>
      <c r="M17" s="108"/>
      <c r="N17" s="108"/>
      <c r="O17" s="108"/>
      <c r="P17" s="186">
        <v>1500</v>
      </c>
      <c r="Q17" s="187"/>
      <c r="S17" s="69">
        <v>8</v>
      </c>
      <c r="T17" s="71" t="s">
        <v>266</v>
      </c>
      <c r="U17" s="73" t="s">
        <v>267</v>
      </c>
    </row>
    <row r="18" spans="1:21" ht="45.75" customHeight="1" x14ac:dyDescent="0.3">
      <c r="A18" s="178"/>
      <c r="B18" s="179"/>
      <c r="C18" s="130" t="s">
        <v>277</v>
      </c>
      <c r="D18" s="132"/>
      <c r="E18" s="183" t="s">
        <v>228</v>
      </c>
      <c r="F18" s="183"/>
      <c r="G18" s="183"/>
      <c r="H18" s="183"/>
      <c r="I18" s="188"/>
      <c r="J18" s="182">
        <f>'체재비 산정표'!B22</f>
        <v>12000000</v>
      </c>
      <c r="K18" s="183"/>
      <c r="L18" s="183"/>
      <c r="M18" s="183"/>
      <c r="N18" s="183"/>
      <c r="O18" s="183"/>
      <c r="P18" s="183"/>
      <c r="Q18" s="184"/>
      <c r="S18" s="70"/>
      <c r="T18" s="72"/>
      <c r="U18" s="74"/>
    </row>
    <row r="19" spans="1:21" ht="39.950000000000003" customHeight="1" x14ac:dyDescent="0.3">
      <c r="A19" s="180"/>
      <c r="B19" s="181"/>
      <c r="C19" s="185" t="s">
        <v>278</v>
      </c>
      <c r="D19" s="104"/>
      <c r="E19" s="189">
        <f>SUM(E18:Q18)</f>
        <v>12000000</v>
      </c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90"/>
      <c r="S19" s="48">
        <v>9</v>
      </c>
      <c r="T19" s="49" t="s">
        <v>268</v>
      </c>
      <c r="U19" s="50" t="s">
        <v>269</v>
      </c>
    </row>
    <row r="20" spans="1:21" ht="35.25" customHeight="1" x14ac:dyDescent="0.3">
      <c r="A20" s="110" t="s">
        <v>227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2"/>
      <c r="S20" s="75">
        <v>10</v>
      </c>
      <c r="T20" s="71" t="s">
        <v>270</v>
      </c>
      <c r="U20" s="78" t="s">
        <v>271</v>
      </c>
    </row>
    <row r="21" spans="1:21" ht="25.5" customHeight="1" thickBot="1" x14ac:dyDescent="0.35">
      <c r="A21" s="96" t="s">
        <v>215</v>
      </c>
      <c r="B21" s="97"/>
      <c r="C21" s="97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98"/>
      <c r="P21" s="66" t="s">
        <v>5</v>
      </c>
      <c r="Q21" s="129"/>
      <c r="S21" s="76"/>
      <c r="T21" s="77"/>
      <c r="U21" s="79"/>
    </row>
    <row r="22" spans="1:21" ht="27" customHeight="1" x14ac:dyDescent="0.3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56" t="s">
        <v>12</v>
      </c>
      <c r="Q22" s="57" t="s">
        <v>13</v>
      </c>
      <c r="S22" s="65" t="s">
        <v>272</v>
      </c>
      <c r="T22" s="66"/>
      <c r="U22" s="66"/>
    </row>
    <row r="23" spans="1:21" ht="25.5" customHeight="1" x14ac:dyDescent="0.3">
      <c r="A23" s="42" t="s">
        <v>4</v>
      </c>
      <c r="B23" s="93" t="s">
        <v>229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  <c r="P23" s="58"/>
      <c r="Q23" s="2"/>
      <c r="S23" s="66"/>
      <c r="T23" s="66"/>
      <c r="U23" s="66"/>
    </row>
    <row r="24" spans="1:21" ht="25.5" customHeight="1" x14ac:dyDescent="0.3">
      <c r="A24" s="43"/>
      <c r="B24" s="62" t="s">
        <v>237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60"/>
      <c r="Q24" s="3"/>
      <c r="S24" s="67" t="s">
        <v>273</v>
      </c>
      <c r="T24" s="67"/>
      <c r="U24" s="67"/>
    </row>
    <row r="25" spans="1:21" ht="25.5" customHeight="1" x14ac:dyDescent="0.3">
      <c r="A25" s="43"/>
      <c r="B25" s="62" t="s">
        <v>247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/>
      <c r="P25" s="61"/>
      <c r="Q25" s="3"/>
      <c r="S25" s="67"/>
      <c r="T25" s="67"/>
      <c r="U25" s="67"/>
    </row>
    <row r="26" spans="1:21" ht="25.5" customHeight="1" x14ac:dyDescent="0.3">
      <c r="A26" s="43"/>
      <c r="B26" s="62" t="s">
        <v>281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61"/>
      <c r="Q26" s="3"/>
      <c r="S26" s="67"/>
      <c r="T26" s="67"/>
      <c r="U26" s="67"/>
    </row>
    <row r="27" spans="1:21" ht="25.5" customHeight="1" x14ac:dyDescent="0.3">
      <c r="A27" s="43"/>
      <c r="B27" s="62" t="s">
        <v>282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60"/>
      <c r="Q27" s="3"/>
      <c r="S27" s="67"/>
      <c r="T27" s="67"/>
      <c r="U27" s="67"/>
    </row>
    <row r="28" spans="1:21" ht="30" customHeight="1" x14ac:dyDescent="0.3">
      <c r="A28" s="84">
        <v>46113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6"/>
      <c r="S28" s="51"/>
      <c r="T28" s="51"/>
      <c r="U28" s="51"/>
    </row>
    <row r="29" spans="1:21" ht="27.75" customHeight="1" x14ac:dyDescent="0.3">
      <c r="A29" s="36"/>
      <c r="B29" s="37"/>
      <c r="C29" s="37"/>
      <c r="D29" s="37"/>
      <c r="E29" s="37"/>
      <c r="F29" s="37"/>
      <c r="G29" s="92" t="s">
        <v>222</v>
      </c>
      <c r="H29" s="92"/>
      <c r="I29" s="92"/>
      <c r="J29" s="91" t="s">
        <v>226</v>
      </c>
      <c r="K29" s="91"/>
      <c r="L29" s="91"/>
      <c r="M29" s="90" t="s">
        <v>219</v>
      </c>
      <c r="N29" s="90"/>
      <c r="O29" s="90"/>
      <c r="P29" s="90"/>
      <c r="Q29" s="35" t="s">
        <v>220</v>
      </c>
      <c r="S29" s="68" t="s">
        <v>274</v>
      </c>
      <c r="T29" s="68"/>
      <c r="U29" s="68"/>
    </row>
    <row r="30" spans="1:21" ht="28.5" customHeight="1" thickBot="1" x14ac:dyDescent="0.35">
      <c r="A30" s="87" t="s">
        <v>14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9" t="s">
        <v>280</v>
      </c>
      <c r="N30" s="89"/>
      <c r="O30" s="89"/>
      <c r="P30" s="89"/>
      <c r="Q30" s="52" t="s">
        <v>220</v>
      </c>
      <c r="S30" s="68"/>
      <c r="T30" s="68"/>
      <c r="U30" s="68"/>
    </row>
    <row r="31" spans="1:21" ht="27.95" customHeight="1" x14ac:dyDescent="0.3">
      <c r="S31" s="1"/>
    </row>
    <row r="32" spans="1:21" ht="24.75" customHeight="1" x14ac:dyDescent="0.3"/>
    <row r="33" spans="13:18" ht="27.95" customHeight="1" x14ac:dyDescent="0.3"/>
    <row r="34" spans="13:18" ht="30" customHeight="1" x14ac:dyDescent="0.3"/>
    <row r="37" spans="13:18" x14ac:dyDescent="0.3">
      <c r="M37" s="12"/>
      <c r="N37" s="12"/>
      <c r="O37" s="12"/>
      <c r="P37" s="12"/>
    </row>
    <row r="38" spans="13:18" x14ac:dyDescent="0.3">
      <c r="M38" s="12"/>
      <c r="N38" s="12"/>
      <c r="O38" s="12"/>
      <c r="P38" s="12"/>
    </row>
    <row r="39" spans="13:18" x14ac:dyDescent="0.3">
      <c r="M39" s="12"/>
      <c r="N39" s="12"/>
      <c r="O39" s="12"/>
      <c r="P39" s="12"/>
      <c r="Q39" s="12"/>
    </row>
    <row r="40" spans="13:18" x14ac:dyDescent="0.3">
      <c r="M40" s="12"/>
      <c r="N40" s="12"/>
      <c r="O40" s="12"/>
      <c r="P40" s="12"/>
      <c r="Q40" s="12"/>
    </row>
    <row r="41" spans="13:18" x14ac:dyDescent="0.3">
      <c r="M41" s="12"/>
      <c r="N41" s="12"/>
      <c r="O41" s="12"/>
      <c r="P41" s="12"/>
      <c r="Q41" s="12"/>
    </row>
    <row r="42" spans="13:18" x14ac:dyDescent="0.3">
      <c r="M42" s="12"/>
      <c r="N42" s="12"/>
      <c r="O42" s="12"/>
      <c r="P42" s="12"/>
      <c r="Q42" s="12"/>
    </row>
    <row r="43" spans="13:18" x14ac:dyDescent="0.3">
      <c r="M43" s="12"/>
      <c r="N43" s="12"/>
      <c r="O43" s="12"/>
      <c r="P43" s="12"/>
      <c r="Q43" s="12"/>
      <c r="R43" s="13"/>
    </row>
    <row r="44" spans="13:18" x14ac:dyDescent="0.3">
      <c r="M44" s="12"/>
      <c r="N44" s="12"/>
      <c r="O44" s="12"/>
      <c r="P44" s="12"/>
      <c r="Q44" s="12"/>
      <c r="R44" s="13"/>
    </row>
    <row r="45" spans="13:18" x14ac:dyDescent="0.3">
      <c r="M45" s="12"/>
      <c r="N45" s="12"/>
      <c r="O45" s="12"/>
      <c r="P45" s="12"/>
      <c r="Q45" s="12"/>
      <c r="R45" s="13"/>
    </row>
    <row r="46" spans="13:18" x14ac:dyDescent="0.3">
      <c r="R46" s="13"/>
    </row>
    <row r="47" spans="13:18" x14ac:dyDescent="0.3">
      <c r="R47" s="13"/>
    </row>
    <row r="48" spans="13:18" x14ac:dyDescent="0.3">
      <c r="R48" s="13"/>
    </row>
    <row r="49" spans="18:18" x14ac:dyDescent="0.3">
      <c r="R49" s="13"/>
    </row>
  </sheetData>
  <protectedRanges>
    <protectedRange sqref="J15 L15 P15 F15:F16 I7 F5:F6 N5:N6 A28 P7:P13 G7:G13 E19:E20 M19:M20 F3:Q4" name="국제학술회의 참가경비"/>
  </protectedRanges>
  <mergeCells count="101">
    <mergeCell ref="P14:Q14"/>
    <mergeCell ref="A14:B16"/>
    <mergeCell ref="C10:E10"/>
    <mergeCell ref="N7:O7"/>
    <mergeCell ref="P7:Q7"/>
    <mergeCell ref="C12:E12"/>
    <mergeCell ref="C13:E13"/>
    <mergeCell ref="A9:B13"/>
    <mergeCell ref="C9:E9"/>
    <mergeCell ref="F9:H9"/>
    <mergeCell ref="B1:Q1"/>
    <mergeCell ref="B2:Q2"/>
    <mergeCell ref="C3:E3"/>
    <mergeCell ref="F3:Q3"/>
    <mergeCell ref="C4:E4"/>
    <mergeCell ref="F4:Q4"/>
    <mergeCell ref="A3:B8"/>
    <mergeCell ref="F8:H8"/>
    <mergeCell ref="N8:O8"/>
    <mergeCell ref="I8:L8"/>
    <mergeCell ref="C5:E5"/>
    <mergeCell ref="P8:Q8"/>
    <mergeCell ref="F6:L6"/>
    <mergeCell ref="N6:Q6"/>
    <mergeCell ref="F5:Q5"/>
    <mergeCell ref="F7:H7"/>
    <mergeCell ref="F14:I14"/>
    <mergeCell ref="F15:I16"/>
    <mergeCell ref="J14:L14"/>
    <mergeCell ref="P21:Q21"/>
    <mergeCell ref="C6:E6"/>
    <mergeCell ref="J15:L16"/>
    <mergeCell ref="P15:Q16"/>
    <mergeCell ref="P13:Q13"/>
    <mergeCell ref="C11:E11"/>
    <mergeCell ref="F12:L12"/>
    <mergeCell ref="N12:Q12"/>
    <mergeCell ref="L9:M9"/>
    <mergeCell ref="N9:O9"/>
    <mergeCell ref="F13:H13"/>
    <mergeCell ref="I13:L13"/>
    <mergeCell ref="N13:O13"/>
    <mergeCell ref="F10:Q10"/>
    <mergeCell ref="I7:L7"/>
    <mergeCell ref="C7:E7"/>
    <mergeCell ref="J18:Q18"/>
    <mergeCell ref="C17:D17"/>
    <mergeCell ref="C18:D18"/>
    <mergeCell ref="C19:D19"/>
    <mergeCell ref="E17:I17"/>
    <mergeCell ref="T1:U1"/>
    <mergeCell ref="S2:U3"/>
    <mergeCell ref="S5:S6"/>
    <mergeCell ref="T5:T6"/>
    <mergeCell ref="U5:U6"/>
    <mergeCell ref="A28:Q28"/>
    <mergeCell ref="A30:L30"/>
    <mergeCell ref="M30:P30"/>
    <mergeCell ref="M29:P29"/>
    <mergeCell ref="J29:L29"/>
    <mergeCell ref="G29:I29"/>
    <mergeCell ref="B23:O23"/>
    <mergeCell ref="A21:O22"/>
    <mergeCell ref="C8:E8"/>
    <mergeCell ref="B24:O24"/>
    <mergeCell ref="B27:O27"/>
    <mergeCell ref="J17:O17"/>
    <mergeCell ref="I9:K9"/>
    <mergeCell ref="A20:Q20"/>
    <mergeCell ref="C14:E14"/>
    <mergeCell ref="C15:E16"/>
    <mergeCell ref="O15:O16"/>
    <mergeCell ref="M14:N14"/>
    <mergeCell ref="M15:N16"/>
    <mergeCell ref="S11:S12"/>
    <mergeCell ref="T11:T12"/>
    <mergeCell ref="U11:U12"/>
    <mergeCell ref="S15:S16"/>
    <mergeCell ref="T15:T16"/>
    <mergeCell ref="U15:U16"/>
    <mergeCell ref="S7:S8"/>
    <mergeCell ref="T7:T8"/>
    <mergeCell ref="U7:U8"/>
    <mergeCell ref="S9:S10"/>
    <mergeCell ref="T9:T10"/>
    <mergeCell ref="U9:U10"/>
    <mergeCell ref="B25:O25"/>
    <mergeCell ref="B26:O26"/>
    <mergeCell ref="S22:U23"/>
    <mergeCell ref="S24:U27"/>
    <mergeCell ref="S29:U30"/>
    <mergeCell ref="S17:S18"/>
    <mergeCell ref="T17:T18"/>
    <mergeCell ref="U17:U18"/>
    <mergeCell ref="S20:S21"/>
    <mergeCell ref="T20:T21"/>
    <mergeCell ref="U20:U21"/>
    <mergeCell ref="A17:B19"/>
    <mergeCell ref="P17:Q17"/>
    <mergeCell ref="E18:I18"/>
    <mergeCell ref="E19:Q19"/>
  </mergeCells>
  <phoneticPr fontId="1" type="noConversion"/>
  <dataValidations xWindow="617" yWindow="442" count="3">
    <dataValidation allowBlank="1" showInputMessage="1" showErrorMessage="1" prompt="입력방법 yy-m-dd" sqref="P7 I7 G7:G8" xr:uid="{00000000-0002-0000-0100-000001000000}"/>
    <dataValidation allowBlank="1" showInputMessage="1" showErrorMessage="1" promptTitle="입력방법" prompt="yy-m-dd" sqref="N6:Q6 F6:L6" xr:uid="{00000000-0002-0000-0100-000004000000}"/>
    <dataValidation type="list" allowBlank="1" showInputMessage="1" showErrorMessage="1" sqref="I8:L8" xr:uid="{C5DB2E84-F294-4C0C-8720-6BEE5EAF96A1}">
      <formula1>국가목록</formula1>
    </dataValidation>
  </dataValidations>
  <printOptions horizontalCentered="1"/>
  <pageMargins left="0.11811023622047245" right="0.11811023622047245" top="0.59055118110236227" bottom="0.19685039370078741" header="0.11811023622047245" footer="0.11811023622047245"/>
  <pageSetup paperSize="9" scale="77" fitToWidth="0" fitToHeight="0" orientation="portrait" errors="blank" r:id="rId1"/>
  <headerFooter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17" r:id="rId5" name="Check Box 13">
              <controlPr defaultSize="0" autoFill="0" autoLine="0" autoPict="0">
                <anchor moveWithCells="1">
                  <from>
                    <xdr:col>16</xdr:col>
                    <xdr:colOff>190500</xdr:colOff>
                    <xdr:row>22</xdr:row>
                    <xdr:rowOff>38100</xdr:rowOff>
                  </from>
                  <to>
                    <xdr:col>16</xdr:col>
                    <xdr:colOff>419100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8" r:id="rId6" name="Check Box 14">
              <controlPr defaultSize="0" autoFill="0" autoLine="0" autoPict="0">
                <anchor moveWithCells="1">
                  <from>
                    <xdr:col>16</xdr:col>
                    <xdr:colOff>190500</xdr:colOff>
                    <xdr:row>23</xdr:row>
                    <xdr:rowOff>38100</xdr:rowOff>
                  </from>
                  <to>
                    <xdr:col>16</xdr:col>
                    <xdr:colOff>419100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9" r:id="rId7" name="Check Box 15">
              <controlPr defaultSize="0" autoFill="0" autoLine="0" autoPict="0">
                <anchor moveWithCells="1">
                  <from>
                    <xdr:col>16</xdr:col>
                    <xdr:colOff>190500</xdr:colOff>
                    <xdr:row>26</xdr:row>
                    <xdr:rowOff>38100</xdr:rowOff>
                  </from>
                  <to>
                    <xdr:col>16</xdr:col>
                    <xdr:colOff>419100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1" r:id="rId8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38100</xdr:rowOff>
                  </from>
                  <to>
                    <xdr:col>15</xdr:col>
                    <xdr:colOff>419100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2" r:id="rId9" name="Check Box 18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38100</xdr:rowOff>
                  </from>
                  <to>
                    <xdr:col>15</xdr:col>
                    <xdr:colOff>419100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3" r:id="rId10" name="Check Box 19">
              <controlPr defaultSize="0" autoFill="0" autoLine="0" autoPict="0">
                <anchor moveWithCells="1">
                  <from>
                    <xdr:col>15</xdr:col>
                    <xdr:colOff>190500</xdr:colOff>
                    <xdr:row>26</xdr:row>
                    <xdr:rowOff>38100</xdr:rowOff>
                  </from>
                  <to>
                    <xdr:col>15</xdr:col>
                    <xdr:colOff>419100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6" r:id="rId11" name="Check Box 22">
              <controlPr defaultSize="0" autoFill="0" autoLine="0" autoPict="0">
                <anchor moveWithCells="1">
                  <from>
                    <xdr:col>7</xdr:col>
                    <xdr:colOff>66675</xdr:colOff>
                    <xdr:row>8</xdr:row>
                    <xdr:rowOff>38100</xdr:rowOff>
                  </from>
                  <to>
                    <xdr:col>7</xdr:col>
                    <xdr:colOff>295275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7" r:id="rId12" name="Check Box 23">
              <controlPr defaultSize="0" autoFill="0" autoLine="0" autoPict="0">
                <anchor moveWithCells="1">
                  <from>
                    <xdr:col>10</xdr:col>
                    <xdr:colOff>9525</xdr:colOff>
                    <xdr:row>8</xdr:row>
                    <xdr:rowOff>28575</xdr:rowOff>
                  </from>
                  <to>
                    <xdr:col>10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8" r:id="rId13" name="Check Box 24">
              <controlPr defaultSize="0" autoFill="0" autoLine="0" autoPict="0">
                <anchor moveWithCells="1">
                  <from>
                    <xdr:col>12</xdr:col>
                    <xdr:colOff>276225</xdr:colOff>
                    <xdr:row>8</xdr:row>
                    <xdr:rowOff>28575</xdr:rowOff>
                  </from>
                  <to>
                    <xdr:col>12</xdr:col>
                    <xdr:colOff>504825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9" r:id="rId14" name="Check Box 25">
              <controlPr defaultSize="0" autoFill="0" autoLine="0" autoPict="0">
                <anchor moveWithCells="1">
                  <from>
                    <xdr:col>14</xdr:col>
                    <xdr:colOff>190500</xdr:colOff>
                    <xdr:row>8</xdr:row>
                    <xdr:rowOff>28575</xdr:rowOff>
                  </from>
                  <to>
                    <xdr:col>14</xdr:col>
                    <xdr:colOff>419100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0" r:id="rId15" name="Check Box 26">
              <controlPr defaultSize="0" autoFill="0" autoLine="0" autoPict="0">
                <anchor moveWithCells="1">
                  <from>
                    <xdr:col>15</xdr:col>
                    <xdr:colOff>447675</xdr:colOff>
                    <xdr:row>8</xdr:row>
                    <xdr:rowOff>28575</xdr:rowOff>
                  </from>
                  <to>
                    <xdr:col>16</xdr:col>
                    <xdr:colOff>85725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1" r:id="rId16" name="Check Box 27">
              <controlPr defaultSize="0" autoFill="0" autoLine="0" autoPict="0">
                <anchor moveWithCells="1">
                  <from>
                    <xdr:col>16</xdr:col>
                    <xdr:colOff>190500</xdr:colOff>
                    <xdr:row>25</xdr:row>
                    <xdr:rowOff>19050</xdr:rowOff>
                  </from>
                  <to>
                    <xdr:col>16</xdr:col>
                    <xdr:colOff>419100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2" r:id="rId17" name="Check Box 28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19050</xdr:rowOff>
                  </from>
                  <to>
                    <xdr:col>15</xdr:col>
                    <xdr:colOff>419100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3" r:id="rId18" name="Check Box 29">
              <controlPr defaultSize="0" autoFill="0" autoLine="0" autoPict="0">
                <anchor moveWithCells="1">
                  <from>
                    <xdr:col>16</xdr:col>
                    <xdr:colOff>190500</xdr:colOff>
                    <xdr:row>24</xdr:row>
                    <xdr:rowOff>28575</xdr:rowOff>
                  </from>
                  <to>
                    <xdr:col>16</xdr:col>
                    <xdr:colOff>419100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4" r:id="rId19" name="Check Box 30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28575</xdr:rowOff>
                  </from>
                  <to>
                    <xdr:col>15</xdr:col>
                    <xdr:colOff>419100</xdr:colOff>
                    <xdr:row>24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47616-6E97-41FB-9DE7-419392A939CB}">
  <sheetPr>
    <pageSetUpPr fitToPage="1"/>
  </sheetPr>
  <dimension ref="A1:O27"/>
  <sheetViews>
    <sheetView zoomScale="115" zoomScaleNormal="115" workbookViewId="0">
      <pane ySplit="5" topLeftCell="A6" activePane="bottomLeft" state="frozen"/>
      <selection activeCell="F4" sqref="F4"/>
      <selection pane="bottomLeft" activeCell="A28" sqref="A28"/>
    </sheetView>
  </sheetViews>
  <sheetFormatPr defaultRowHeight="16.5" x14ac:dyDescent="0.3"/>
  <cols>
    <col min="1" max="1" width="16.5" style="20" customWidth="1"/>
    <col min="2" max="8" width="13.625" style="20" customWidth="1"/>
    <col min="9" max="16384" width="9" style="19"/>
  </cols>
  <sheetData>
    <row r="1" spans="1:15" ht="24" customHeight="1" x14ac:dyDescent="0.3">
      <c r="A1" s="206" t="s">
        <v>203</v>
      </c>
      <c r="B1" s="207"/>
      <c r="C1" s="207"/>
      <c r="D1" s="207"/>
      <c r="E1" s="207"/>
      <c r="F1" s="207"/>
      <c r="G1" s="207"/>
      <c r="H1" s="207"/>
      <c r="J1" s="34"/>
      <c r="K1" s="34"/>
      <c r="L1" s="34"/>
      <c r="M1" s="34"/>
      <c r="N1" s="34"/>
      <c r="O1" s="34"/>
    </row>
    <row r="2" spans="1:15" x14ac:dyDescent="0.3">
      <c r="J2" s="34"/>
      <c r="K2" s="34"/>
      <c r="L2" s="34"/>
      <c r="M2" s="34"/>
      <c r="N2" s="34"/>
      <c r="O2" s="34"/>
    </row>
    <row r="3" spans="1:15" x14ac:dyDescent="0.3">
      <c r="A3" s="21" t="s">
        <v>202</v>
      </c>
      <c r="B3" s="22">
        <f>'서식 1'!I7</f>
        <v>46188</v>
      </c>
      <c r="C3" s="21" t="s">
        <v>201</v>
      </c>
      <c r="D3" s="22">
        <f>'서식 1'!P7</f>
        <v>46371</v>
      </c>
      <c r="E3" s="21" t="s">
        <v>200</v>
      </c>
      <c r="F3" s="23" t="str">
        <f>'서식 1'!I8</f>
        <v>미국</v>
      </c>
      <c r="G3" s="21" t="s">
        <v>199</v>
      </c>
      <c r="H3" s="24" t="str">
        <f>IFERROR(VLOOKUP(F3,국가등급표!$A:$B,2,FALSE),"")</f>
        <v>가</v>
      </c>
      <c r="J3" s="34"/>
      <c r="K3" s="34"/>
      <c r="L3" s="34"/>
      <c r="M3" s="34"/>
      <c r="N3" s="34"/>
      <c r="O3" s="34"/>
    </row>
    <row r="4" spans="1:15" x14ac:dyDescent="0.3">
      <c r="A4" s="21" t="s">
        <v>9</v>
      </c>
      <c r="B4" s="24">
        <f>IFERROR(VLOOKUP(H3,단가기준표!$A:$D,2,FALSE),"")</f>
        <v>40</v>
      </c>
      <c r="C4" s="21" t="s">
        <v>10</v>
      </c>
      <c r="D4" s="24">
        <f>IFERROR(VLOOKUP(H3,단가기준표!$A:$D,3,FALSE),"")</f>
        <v>128</v>
      </c>
      <c r="E4" s="21" t="s">
        <v>11</v>
      </c>
      <c r="F4" s="24">
        <f>IFERROR(VLOOKUP(H3,단가기준표!$A:$D,4,FALSE),"")</f>
        <v>90</v>
      </c>
      <c r="G4" s="21" t="s">
        <v>198</v>
      </c>
      <c r="H4" s="24">
        <f>'서식 1'!P17</f>
        <v>1500</v>
      </c>
      <c r="J4" s="34"/>
      <c r="K4" s="34"/>
      <c r="L4" s="34"/>
      <c r="M4" s="34"/>
      <c r="N4" s="34"/>
      <c r="O4" s="34"/>
    </row>
    <row r="5" spans="1:15" x14ac:dyDescent="0.25">
      <c r="A5" s="25"/>
      <c r="B5" s="25"/>
      <c r="C5" s="25"/>
      <c r="D5" s="25"/>
      <c r="E5" s="25"/>
      <c r="F5" s="25"/>
      <c r="G5" s="25"/>
      <c r="H5" s="25"/>
      <c r="J5" s="34"/>
      <c r="K5" s="34"/>
      <c r="L5" s="34"/>
      <c r="M5" s="34"/>
      <c r="N5" s="34"/>
      <c r="O5" s="34"/>
    </row>
    <row r="6" spans="1:15" x14ac:dyDescent="0.3">
      <c r="A6" s="26" t="s">
        <v>197</v>
      </c>
      <c r="B6" s="26" t="s">
        <v>196</v>
      </c>
      <c r="C6" s="26" t="s">
        <v>195</v>
      </c>
      <c r="D6" s="26" t="s">
        <v>194</v>
      </c>
      <c r="E6" s="26" t="s">
        <v>193</v>
      </c>
      <c r="F6" s="26" t="s">
        <v>192</v>
      </c>
      <c r="G6" s="26" t="s">
        <v>191</v>
      </c>
      <c r="H6" s="26" t="s">
        <v>190</v>
      </c>
      <c r="J6" s="34"/>
      <c r="K6" s="34"/>
      <c r="L6" s="34"/>
      <c r="M6" s="34"/>
      <c r="N6" s="34"/>
      <c r="O6" s="34"/>
    </row>
    <row r="7" spans="1:15" x14ac:dyDescent="0.3">
      <c r="A7" s="27" t="s">
        <v>189</v>
      </c>
      <c r="B7" s="28" t="str">
        <f t="shared" ref="B7:H7" si="0">IF(B8="","", TEXT(B8,"yyyy-mm"))</f>
        <v>2026-06</v>
      </c>
      <c r="C7" s="28" t="str">
        <f t="shared" si="0"/>
        <v>2026-07</v>
      </c>
      <c r="D7" s="28" t="str">
        <f t="shared" si="0"/>
        <v>2026-08</v>
      </c>
      <c r="E7" s="28" t="str">
        <f t="shared" si="0"/>
        <v>2026-09</v>
      </c>
      <c r="F7" s="28" t="str">
        <f t="shared" si="0"/>
        <v>2026-10</v>
      </c>
      <c r="G7" s="28" t="str">
        <f t="shared" si="0"/>
        <v>2026-11</v>
      </c>
      <c r="H7" s="28" t="str">
        <f t="shared" si="0"/>
        <v>2026-12</v>
      </c>
      <c r="J7" s="34"/>
      <c r="K7" s="34"/>
      <c r="L7" s="34"/>
      <c r="M7" s="34"/>
      <c r="N7" s="34"/>
      <c r="O7" s="34"/>
    </row>
    <row r="8" spans="1:15" x14ac:dyDescent="0.3">
      <c r="A8" s="27" t="s">
        <v>188</v>
      </c>
      <c r="B8" s="29">
        <f>IF(OR($B$3="",$D$3=""),"", $B$3)</f>
        <v>46188</v>
      </c>
      <c r="C8" s="29">
        <f t="shared" ref="C8:H8" si="1">IF(OR(B9="",$D$3&lt;=B9),"", B9+1)</f>
        <v>46204</v>
      </c>
      <c r="D8" s="29">
        <f t="shared" si="1"/>
        <v>46235</v>
      </c>
      <c r="E8" s="29">
        <f t="shared" si="1"/>
        <v>46266</v>
      </c>
      <c r="F8" s="29">
        <f t="shared" si="1"/>
        <v>46296</v>
      </c>
      <c r="G8" s="29">
        <f t="shared" si="1"/>
        <v>46327</v>
      </c>
      <c r="H8" s="29">
        <f t="shared" si="1"/>
        <v>46357</v>
      </c>
      <c r="J8" s="34"/>
      <c r="K8" s="34"/>
      <c r="L8" s="34"/>
      <c r="M8" s="34"/>
      <c r="N8" s="34"/>
      <c r="O8" s="34"/>
    </row>
    <row r="9" spans="1:15" x14ac:dyDescent="0.3">
      <c r="A9" s="27" t="s">
        <v>187</v>
      </c>
      <c r="B9" s="29">
        <f t="shared" ref="B9:H9" si="2">IF(B8="","", MIN(EOMONTH(B8,0), $D$3))</f>
        <v>46203</v>
      </c>
      <c r="C9" s="29">
        <f t="shared" si="2"/>
        <v>46234</v>
      </c>
      <c r="D9" s="29">
        <f t="shared" si="2"/>
        <v>46265</v>
      </c>
      <c r="E9" s="29">
        <f t="shared" si="2"/>
        <v>46295</v>
      </c>
      <c r="F9" s="29">
        <f t="shared" si="2"/>
        <v>46326</v>
      </c>
      <c r="G9" s="29">
        <f t="shared" si="2"/>
        <v>46356</v>
      </c>
      <c r="H9" s="29">
        <f t="shared" si="2"/>
        <v>46371</v>
      </c>
      <c r="J9" s="34"/>
      <c r="K9" s="34"/>
      <c r="L9" s="34"/>
      <c r="M9" s="34"/>
      <c r="N9" s="34"/>
      <c r="O9" s="34"/>
    </row>
    <row r="10" spans="1:15" x14ac:dyDescent="0.3">
      <c r="A10" s="27" t="s">
        <v>186</v>
      </c>
      <c r="B10" s="28">
        <f t="shared" ref="B10:H10" si="3">IF(B8="","", B9-B8+1)</f>
        <v>16</v>
      </c>
      <c r="C10" s="28">
        <f t="shared" si="3"/>
        <v>31</v>
      </c>
      <c r="D10" s="28">
        <f t="shared" si="3"/>
        <v>31</v>
      </c>
      <c r="E10" s="28">
        <f t="shared" si="3"/>
        <v>30</v>
      </c>
      <c r="F10" s="28">
        <f t="shared" si="3"/>
        <v>31</v>
      </c>
      <c r="G10" s="28">
        <f t="shared" si="3"/>
        <v>30</v>
      </c>
      <c r="H10" s="28">
        <f t="shared" si="3"/>
        <v>15</v>
      </c>
      <c r="J10" s="34"/>
      <c r="K10" s="34"/>
      <c r="L10" s="34"/>
      <c r="M10" s="34"/>
      <c r="N10" s="34"/>
      <c r="O10" s="34"/>
    </row>
    <row r="11" spans="1:15" x14ac:dyDescent="0.3">
      <c r="A11" s="27" t="s">
        <v>185</v>
      </c>
      <c r="B11" s="28">
        <f t="shared" ref="B11:H11" si="4">IF(B10="","", MAX(B10-1,0))</f>
        <v>15</v>
      </c>
      <c r="C11" s="28">
        <f t="shared" si="4"/>
        <v>30</v>
      </c>
      <c r="D11" s="28">
        <f t="shared" si="4"/>
        <v>30</v>
      </c>
      <c r="E11" s="28">
        <f t="shared" si="4"/>
        <v>29</v>
      </c>
      <c r="F11" s="28">
        <f t="shared" si="4"/>
        <v>30</v>
      </c>
      <c r="G11" s="28">
        <f t="shared" si="4"/>
        <v>29</v>
      </c>
      <c r="H11" s="28">
        <f t="shared" si="4"/>
        <v>14</v>
      </c>
      <c r="J11" s="34"/>
      <c r="K11" s="34"/>
      <c r="L11" s="34"/>
      <c r="M11" s="34"/>
      <c r="N11" s="34"/>
      <c r="O11" s="34"/>
    </row>
    <row r="12" spans="1:15" x14ac:dyDescent="0.3">
      <c r="A12" s="27" t="s">
        <v>184</v>
      </c>
      <c r="B12" s="28">
        <f>IF(B10="","",1)</f>
        <v>1</v>
      </c>
      <c r="C12" s="28">
        <f t="shared" ref="C12:H12" si="5">IF(C10="","", B13+1)</f>
        <v>17</v>
      </c>
      <c r="D12" s="28">
        <f t="shared" si="5"/>
        <v>48</v>
      </c>
      <c r="E12" s="28">
        <f t="shared" si="5"/>
        <v>79</v>
      </c>
      <c r="F12" s="28">
        <f t="shared" si="5"/>
        <v>109</v>
      </c>
      <c r="G12" s="28">
        <f t="shared" si="5"/>
        <v>140</v>
      </c>
      <c r="H12" s="28">
        <f t="shared" si="5"/>
        <v>170</v>
      </c>
      <c r="J12" s="34"/>
      <c r="K12" s="34"/>
      <c r="L12" s="34"/>
      <c r="M12" s="34"/>
      <c r="N12" s="34"/>
      <c r="O12" s="34"/>
    </row>
    <row r="13" spans="1:15" x14ac:dyDescent="0.3">
      <c r="A13" s="27" t="s">
        <v>183</v>
      </c>
      <c r="B13" s="28">
        <f>IF(B10="","",B10)</f>
        <v>16</v>
      </c>
      <c r="C13" s="28">
        <f t="shared" ref="C13:H13" si="6">IF(C10="","", C12+C10-1)</f>
        <v>47</v>
      </c>
      <c r="D13" s="28">
        <f t="shared" si="6"/>
        <v>78</v>
      </c>
      <c r="E13" s="28">
        <f t="shared" si="6"/>
        <v>108</v>
      </c>
      <c r="F13" s="28">
        <f t="shared" si="6"/>
        <v>139</v>
      </c>
      <c r="G13" s="28">
        <f t="shared" si="6"/>
        <v>169</v>
      </c>
      <c r="H13" s="28">
        <f t="shared" si="6"/>
        <v>184</v>
      </c>
      <c r="J13" s="34"/>
      <c r="K13" s="34"/>
      <c r="L13" s="34"/>
      <c r="M13" s="34"/>
      <c r="N13" s="34"/>
      <c r="O13" s="34"/>
    </row>
    <row r="14" spans="1:15" x14ac:dyDescent="0.3">
      <c r="A14" s="27" t="s">
        <v>182</v>
      </c>
      <c r="B14" s="28">
        <f t="shared" ref="B14:H14" si="7">IF(B10="","",MAX(MIN(B13,15)-B12+1,0)*$B$4 + MAX(MIN(B13,30)-MAX(B12,16)+1,0)*$B$4*0.9 + MAX(MIN(B13,60)-MAX(B12,31)+1,0)*$B$4*0.8 + MAX(B13-MAX(B12,61)+1,0)*$B$4*0.7)</f>
        <v>636</v>
      </c>
      <c r="C14" s="28">
        <f t="shared" si="7"/>
        <v>1048</v>
      </c>
      <c r="D14" s="28">
        <f t="shared" si="7"/>
        <v>920</v>
      </c>
      <c r="E14" s="28">
        <f t="shared" si="7"/>
        <v>840</v>
      </c>
      <c r="F14" s="28">
        <f t="shared" si="7"/>
        <v>868</v>
      </c>
      <c r="G14" s="28">
        <f t="shared" si="7"/>
        <v>840</v>
      </c>
      <c r="H14" s="28">
        <f t="shared" si="7"/>
        <v>420</v>
      </c>
      <c r="J14" s="34"/>
      <c r="K14" s="34"/>
      <c r="L14" s="34"/>
      <c r="M14" s="34"/>
      <c r="N14" s="34"/>
      <c r="O14" s="34"/>
    </row>
    <row r="15" spans="1:15" x14ac:dyDescent="0.3">
      <c r="A15" s="27" t="s">
        <v>181</v>
      </c>
      <c r="B15" s="28">
        <f t="shared" ref="B15:H15" si="8">IF(B10="","",B11*$D$4)</f>
        <v>1920</v>
      </c>
      <c r="C15" s="28">
        <f t="shared" si="8"/>
        <v>3840</v>
      </c>
      <c r="D15" s="28">
        <f t="shared" si="8"/>
        <v>3840</v>
      </c>
      <c r="E15" s="28">
        <f t="shared" si="8"/>
        <v>3712</v>
      </c>
      <c r="F15" s="28">
        <f t="shared" si="8"/>
        <v>3840</v>
      </c>
      <c r="G15" s="28">
        <f t="shared" si="8"/>
        <v>3712</v>
      </c>
      <c r="H15" s="28">
        <f t="shared" si="8"/>
        <v>1792</v>
      </c>
      <c r="J15" s="34"/>
      <c r="K15" s="34"/>
      <c r="L15" s="34"/>
      <c r="M15" s="34"/>
      <c r="N15" s="34"/>
      <c r="O15" s="34"/>
    </row>
    <row r="16" spans="1:15" x14ac:dyDescent="0.3">
      <c r="A16" s="27" t="s">
        <v>180</v>
      </c>
      <c r="B16" s="28">
        <f t="shared" ref="B16:H16" si="9">IF(B10="","",B10*$F$4)</f>
        <v>1440</v>
      </c>
      <c r="C16" s="28">
        <f t="shared" si="9"/>
        <v>2790</v>
      </c>
      <c r="D16" s="28">
        <f t="shared" si="9"/>
        <v>2790</v>
      </c>
      <c r="E16" s="28">
        <f t="shared" si="9"/>
        <v>2700</v>
      </c>
      <c r="F16" s="28">
        <f t="shared" si="9"/>
        <v>2790</v>
      </c>
      <c r="G16" s="28">
        <f t="shared" si="9"/>
        <v>2700</v>
      </c>
      <c r="H16" s="28">
        <f t="shared" si="9"/>
        <v>1350</v>
      </c>
      <c r="J16" s="34"/>
      <c r="K16" s="34"/>
      <c r="L16" s="34"/>
      <c r="M16" s="34"/>
      <c r="N16" s="34"/>
      <c r="O16" s="34"/>
    </row>
    <row r="17" spans="1:15" ht="27" x14ac:dyDescent="0.3">
      <c r="A17" s="27" t="s">
        <v>179</v>
      </c>
      <c r="B17" s="28">
        <f t="shared" ref="B17:H17" si="10">IF(B10="","",SUM(B14:B16))</f>
        <v>3996</v>
      </c>
      <c r="C17" s="28">
        <f t="shared" si="10"/>
        <v>7678</v>
      </c>
      <c r="D17" s="28">
        <f t="shared" si="10"/>
        <v>7550</v>
      </c>
      <c r="E17" s="28">
        <f t="shared" si="10"/>
        <v>7252</v>
      </c>
      <c r="F17" s="28">
        <f t="shared" si="10"/>
        <v>7498</v>
      </c>
      <c r="G17" s="28">
        <f t="shared" si="10"/>
        <v>7252</v>
      </c>
      <c r="H17" s="28">
        <f t="shared" si="10"/>
        <v>3562</v>
      </c>
      <c r="J17" s="34"/>
      <c r="K17" s="34"/>
      <c r="L17" s="34"/>
      <c r="M17" s="34"/>
      <c r="N17" s="34"/>
      <c r="O17" s="34"/>
    </row>
    <row r="18" spans="1:15" ht="27" x14ac:dyDescent="0.3">
      <c r="A18" s="27" t="s">
        <v>178</v>
      </c>
      <c r="B18" s="30">
        <f t="shared" ref="B18:H18" si="11">IF(B17="","",B17*$H$4)</f>
        <v>5994000</v>
      </c>
      <c r="C18" s="30">
        <f t="shared" si="11"/>
        <v>11517000</v>
      </c>
      <c r="D18" s="30">
        <f t="shared" si="11"/>
        <v>11325000</v>
      </c>
      <c r="E18" s="30">
        <f t="shared" si="11"/>
        <v>10878000</v>
      </c>
      <c r="F18" s="30">
        <f t="shared" si="11"/>
        <v>11247000</v>
      </c>
      <c r="G18" s="30">
        <f t="shared" si="11"/>
        <v>10878000</v>
      </c>
      <c r="H18" s="30">
        <f t="shared" si="11"/>
        <v>5343000</v>
      </c>
    </row>
    <row r="19" spans="1:15" x14ac:dyDescent="0.3">
      <c r="A19" s="27" t="s">
        <v>177</v>
      </c>
      <c r="B19" s="31">
        <f>IF(B10="","",2000000)</f>
        <v>2000000</v>
      </c>
      <c r="C19" s="31">
        <f t="shared" ref="C19:H19" si="12">IF(C10="","",2000000)</f>
        <v>2000000</v>
      </c>
      <c r="D19" s="31">
        <f t="shared" si="12"/>
        <v>2000000</v>
      </c>
      <c r="E19" s="31">
        <f t="shared" si="12"/>
        <v>2000000</v>
      </c>
      <c r="F19" s="31">
        <f t="shared" si="12"/>
        <v>2000000</v>
      </c>
      <c r="G19" s="31">
        <f t="shared" si="12"/>
        <v>2000000</v>
      </c>
      <c r="H19" s="31">
        <f t="shared" si="12"/>
        <v>2000000</v>
      </c>
    </row>
    <row r="20" spans="1:15" x14ac:dyDescent="0.3">
      <c r="A20" s="27" t="s">
        <v>176</v>
      </c>
      <c r="B20" s="32">
        <f t="shared" ref="B20:H20" si="13">IF(B18="","",MIN(B18,B19))</f>
        <v>2000000</v>
      </c>
      <c r="C20" s="32">
        <f t="shared" si="13"/>
        <v>2000000</v>
      </c>
      <c r="D20" s="32">
        <f t="shared" si="13"/>
        <v>2000000</v>
      </c>
      <c r="E20" s="32">
        <f t="shared" si="13"/>
        <v>2000000</v>
      </c>
      <c r="F20" s="32">
        <f t="shared" si="13"/>
        <v>2000000</v>
      </c>
      <c r="G20" s="32">
        <f t="shared" si="13"/>
        <v>2000000</v>
      </c>
      <c r="H20" s="32">
        <f t="shared" si="13"/>
        <v>2000000</v>
      </c>
    </row>
    <row r="21" spans="1:15" x14ac:dyDescent="0.25">
      <c r="A21" s="25"/>
      <c r="B21" s="25"/>
      <c r="C21" s="25"/>
      <c r="D21" s="25"/>
      <c r="E21" s="25"/>
      <c r="F21" s="25"/>
      <c r="G21" s="25"/>
      <c r="H21" s="25"/>
    </row>
    <row r="22" spans="1:15" x14ac:dyDescent="0.25">
      <c r="A22" s="21" t="s">
        <v>175</v>
      </c>
      <c r="B22" s="32">
        <f>MIN(SUM(B20:H20),12000000)</f>
        <v>12000000</v>
      </c>
      <c r="C22" s="25"/>
      <c r="D22" s="25"/>
      <c r="E22" s="25"/>
      <c r="F22" s="25"/>
      <c r="G22" s="19"/>
      <c r="H22" s="19"/>
    </row>
    <row r="23" spans="1:15" x14ac:dyDescent="0.3">
      <c r="A23" s="33"/>
    </row>
    <row r="24" spans="1:15" x14ac:dyDescent="0.3">
      <c r="A24" s="208" t="s">
        <v>174</v>
      </c>
      <c r="B24" s="209"/>
      <c r="C24" s="209"/>
      <c r="D24" s="209"/>
      <c r="E24" s="209"/>
      <c r="F24" s="209"/>
      <c r="G24" s="209"/>
      <c r="H24" s="209"/>
    </row>
    <row r="25" spans="1:15" x14ac:dyDescent="0.3">
      <c r="A25" s="209"/>
      <c r="B25" s="209"/>
      <c r="C25" s="209"/>
      <c r="D25" s="209"/>
      <c r="E25" s="209"/>
      <c r="F25" s="209"/>
      <c r="G25" s="209"/>
      <c r="H25" s="209"/>
    </row>
    <row r="26" spans="1:15" x14ac:dyDescent="0.3">
      <c r="A26" s="209"/>
      <c r="B26" s="209"/>
      <c r="C26" s="209"/>
      <c r="D26" s="209"/>
      <c r="E26" s="209"/>
      <c r="F26" s="209"/>
      <c r="G26" s="209"/>
      <c r="H26" s="209"/>
    </row>
    <row r="27" spans="1:15" x14ac:dyDescent="0.3">
      <c r="A27" s="209"/>
      <c r="B27" s="209"/>
      <c r="C27" s="209"/>
      <c r="D27" s="209"/>
      <c r="E27" s="209"/>
      <c r="F27" s="209"/>
      <c r="G27" s="209"/>
      <c r="H27" s="209"/>
    </row>
  </sheetData>
  <mergeCells count="2">
    <mergeCell ref="A1:H1"/>
    <mergeCell ref="A24:H27"/>
  </mergeCells>
  <phoneticPr fontId="1" type="noConversion"/>
  <printOptions horizontalCentered="1" verticalCentered="1"/>
  <pageMargins left="0.74803149606299213" right="0.74803149606299213" top="0" bottom="0.98425196850393704" header="0.51181102362204722" footer="0"/>
  <pageSetup paperSize="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E863-C997-4671-9B70-3B124E04CC0D}">
  <dimension ref="A1:B148"/>
  <sheetViews>
    <sheetView topLeftCell="A116" workbookViewId="0">
      <selection activeCell="C11" sqref="C11"/>
    </sheetView>
  </sheetViews>
  <sheetFormatPr defaultRowHeight="16.5" x14ac:dyDescent="0.3"/>
  <cols>
    <col min="1" max="1" width="21.375" style="19" bestFit="1" customWidth="1"/>
    <col min="2" max="16384" width="9" style="19"/>
  </cols>
  <sheetData>
    <row r="1" spans="1:2" ht="17.25" thickBot="1" x14ac:dyDescent="0.35">
      <c r="A1" s="18" t="s">
        <v>27</v>
      </c>
      <c r="B1" s="18" t="s">
        <v>28</v>
      </c>
    </row>
    <row r="2" spans="1:2" ht="17.25" thickTop="1" x14ac:dyDescent="0.3">
      <c r="A2" s="16" t="s">
        <v>116</v>
      </c>
      <c r="B2" s="17" t="s">
        <v>25</v>
      </c>
    </row>
    <row r="3" spans="1:2" x14ac:dyDescent="0.3">
      <c r="A3" s="14" t="s">
        <v>70</v>
      </c>
      <c r="B3" s="15" t="s">
        <v>23</v>
      </c>
    </row>
    <row r="4" spans="1:2" x14ac:dyDescent="0.3">
      <c r="A4" s="14" t="s">
        <v>96</v>
      </c>
      <c r="B4" s="15" t="s">
        <v>25</v>
      </c>
    </row>
    <row r="5" spans="1:2" x14ac:dyDescent="0.3">
      <c r="A5" s="14" t="s">
        <v>157</v>
      </c>
      <c r="B5" s="15" t="s">
        <v>26</v>
      </c>
    </row>
    <row r="6" spans="1:2" x14ac:dyDescent="0.3">
      <c r="A6" s="14" t="s">
        <v>145</v>
      </c>
      <c r="B6" s="15" t="s">
        <v>26</v>
      </c>
    </row>
    <row r="7" spans="1:2" x14ac:dyDescent="0.3">
      <c r="A7" s="14" t="s">
        <v>62</v>
      </c>
      <c r="B7" s="15" t="s">
        <v>23</v>
      </c>
    </row>
    <row r="8" spans="1:2" x14ac:dyDescent="0.3">
      <c r="A8" s="14" t="s">
        <v>159</v>
      </c>
      <c r="B8" s="15" t="s">
        <v>26</v>
      </c>
    </row>
    <row r="9" spans="1:2" x14ac:dyDescent="0.3">
      <c r="A9" s="14" t="s">
        <v>158</v>
      </c>
      <c r="B9" s="15" t="s">
        <v>26</v>
      </c>
    </row>
    <row r="10" spans="1:2" x14ac:dyDescent="0.3">
      <c r="A10" s="14" t="s">
        <v>160</v>
      </c>
      <c r="B10" s="15" t="s">
        <v>26</v>
      </c>
    </row>
    <row r="11" spans="1:2" x14ac:dyDescent="0.3">
      <c r="A11" s="14" t="s">
        <v>117</v>
      </c>
      <c r="B11" s="15" t="s">
        <v>25</v>
      </c>
    </row>
    <row r="12" spans="1:2" x14ac:dyDescent="0.3">
      <c r="A12" s="14" t="s">
        <v>74</v>
      </c>
      <c r="B12" s="15" t="s">
        <v>23</v>
      </c>
    </row>
    <row r="13" spans="1:2" x14ac:dyDescent="0.3">
      <c r="A13" s="14" t="s">
        <v>71</v>
      </c>
      <c r="B13" s="15" t="s">
        <v>23</v>
      </c>
    </row>
    <row r="14" spans="1:2" x14ac:dyDescent="0.3">
      <c r="A14" s="14" t="s">
        <v>44</v>
      </c>
      <c r="B14" s="15" t="s">
        <v>22</v>
      </c>
    </row>
    <row r="15" spans="1:2" x14ac:dyDescent="0.3">
      <c r="A15" s="14" t="s">
        <v>138</v>
      </c>
      <c r="B15" s="15" t="s">
        <v>26</v>
      </c>
    </row>
    <row r="16" spans="1:2" x14ac:dyDescent="0.3">
      <c r="A16" s="14" t="s">
        <v>38</v>
      </c>
      <c r="B16" s="15" t="s">
        <v>22</v>
      </c>
    </row>
    <row r="17" spans="1:2" x14ac:dyDescent="0.3">
      <c r="A17" s="14" t="s">
        <v>32</v>
      </c>
      <c r="B17" s="15" t="s">
        <v>22</v>
      </c>
    </row>
    <row r="18" spans="1:2" x14ac:dyDescent="0.3">
      <c r="A18" s="14" t="s">
        <v>118</v>
      </c>
      <c r="B18" s="15" t="s">
        <v>25</v>
      </c>
    </row>
    <row r="19" spans="1:2" x14ac:dyDescent="0.3">
      <c r="A19" s="14" t="s">
        <v>97</v>
      </c>
      <c r="B19" s="15" t="s">
        <v>25</v>
      </c>
    </row>
    <row r="20" spans="1:2" x14ac:dyDescent="0.3">
      <c r="A20" s="14" t="s">
        <v>39</v>
      </c>
      <c r="B20" s="15" t="s">
        <v>22</v>
      </c>
    </row>
    <row r="21" spans="1:2" x14ac:dyDescent="0.3">
      <c r="A21" s="14" t="s">
        <v>98</v>
      </c>
      <c r="B21" s="15" t="s">
        <v>25</v>
      </c>
    </row>
    <row r="22" spans="1:2" x14ac:dyDescent="0.3">
      <c r="A22" s="14" t="s">
        <v>45</v>
      </c>
      <c r="B22" s="15" t="s">
        <v>22</v>
      </c>
    </row>
    <row r="23" spans="1:2" x14ac:dyDescent="0.3">
      <c r="A23" s="14" t="s">
        <v>139</v>
      </c>
      <c r="B23" s="15" t="s">
        <v>26</v>
      </c>
    </row>
    <row r="24" spans="1:2" x14ac:dyDescent="0.3">
      <c r="A24" s="14" t="s">
        <v>119</v>
      </c>
      <c r="B24" s="15" t="s">
        <v>25</v>
      </c>
    </row>
    <row r="25" spans="1:2" x14ac:dyDescent="0.3">
      <c r="A25" s="14" t="s">
        <v>37</v>
      </c>
      <c r="B25" s="15" t="s">
        <v>22</v>
      </c>
    </row>
    <row r="26" spans="1:2" x14ac:dyDescent="0.3">
      <c r="A26" s="14" t="s">
        <v>161</v>
      </c>
      <c r="B26" s="15" t="s">
        <v>26</v>
      </c>
    </row>
    <row r="27" spans="1:2" x14ac:dyDescent="0.3">
      <c r="A27" s="14" t="s">
        <v>108</v>
      </c>
      <c r="B27" s="15" t="s">
        <v>25</v>
      </c>
    </row>
    <row r="28" spans="1:2" x14ac:dyDescent="0.3">
      <c r="A28" s="14" t="s">
        <v>46</v>
      </c>
      <c r="B28" s="15" t="s">
        <v>22</v>
      </c>
    </row>
    <row r="29" spans="1:2" x14ac:dyDescent="0.3">
      <c r="A29" s="14" t="s">
        <v>120</v>
      </c>
      <c r="B29" s="15" t="s">
        <v>25</v>
      </c>
    </row>
    <row r="30" spans="1:2" x14ac:dyDescent="0.3">
      <c r="A30" s="14" t="s">
        <v>72</v>
      </c>
      <c r="B30" s="15" t="s">
        <v>23</v>
      </c>
    </row>
    <row r="31" spans="1:2" x14ac:dyDescent="0.3">
      <c r="A31" s="14" t="s">
        <v>109</v>
      </c>
      <c r="B31" s="15" t="s">
        <v>25</v>
      </c>
    </row>
    <row r="32" spans="1:2" x14ac:dyDescent="0.3">
      <c r="A32" s="14" t="s">
        <v>162</v>
      </c>
      <c r="B32" s="15" t="s">
        <v>26</v>
      </c>
    </row>
    <row r="33" spans="1:2" x14ac:dyDescent="0.3">
      <c r="A33" s="14" t="s">
        <v>84</v>
      </c>
      <c r="B33" s="15" t="s">
        <v>25</v>
      </c>
    </row>
    <row r="34" spans="1:2" x14ac:dyDescent="0.3">
      <c r="A34" s="14" t="s">
        <v>163</v>
      </c>
      <c r="B34" s="15" t="s">
        <v>26</v>
      </c>
    </row>
    <row r="35" spans="1:2" x14ac:dyDescent="0.3">
      <c r="A35" s="14" t="s">
        <v>85</v>
      </c>
      <c r="B35" s="15" t="s">
        <v>25</v>
      </c>
    </row>
    <row r="36" spans="1:2" x14ac:dyDescent="0.3">
      <c r="A36" s="14" t="s">
        <v>164</v>
      </c>
      <c r="B36" s="15" t="s">
        <v>26</v>
      </c>
    </row>
    <row r="37" spans="1:2" x14ac:dyDescent="0.3">
      <c r="A37" s="14" t="s">
        <v>54</v>
      </c>
      <c r="B37" s="15" t="s">
        <v>23</v>
      </c>
    </row>
    <row r="38" spans="1:2" x14ac:dyDescent="0.3">
      <c r="A38" s="14" t="s">
        <v>121</v>
      </c>
      <c r="B38" s="15" t="s">
        <v>25</v>
      </c>
    </row>
    <row r="39" spans="1:2" x14ac:dyDescent="0.3">
      <c r="A39" s="14" t="s">
        <v>122</v>
      </c>
      <c r="B39" s="15" t="s">
        <v>25</v>
      </c>
    </row>
    <row r="40" spans="1:2" x14ac:dyDescent="0.3">
      <c r="A40" s="14" t="s">
        <v>165</v>
      </c>
      <c r="B40" s="15" t="s">
        <v>26</v>
      </c>
    </row>
    <row r="41" spans="1:2" x14ac:dyDescent="0.3">
      <c r="A41" s="14" t="s">
        <v>123</v>
      </c>
      <c r="B41" s="15" t="s">
        <v>25</v>
      </c>
    </row>
    <row r="42" spans="1:2" x14ac:dyDescent="0.3">
      <c r="A42" s="14" t="s">
        <v>152</v>
      </c>
      <c r="B42" s="15" t="s">
        <v>26</v>
      </c>
    </row>
    <row r="43" spans="1:2" x14ac:dyDescent="0.3">
      <c r="A43" s="14" t="s">
        <v>140</v>
      </c>
      <c r="B43" s="15" t="s">
        <v>26</v>
      </c>
    </row>
    <row r="44" spans="1:2" x14ac:dyDescent="0.3">
      <c r="A44" s="14" t="s">
        <v>18</v>
      </c>
      <c r="B44" s="15" t="s">
        <v>22</v>
      </c>
    </row>
    <row r="45" spans="1:2" x14ac:dyDescent="0.3">
      <c r="A45" s="14" t="s">
        <v>141</v>
      </c>
      <c r="B45" s="15" t="s">
        <v>26</v>
      </c>
    </row>
    <row r="46" spans="1:2" x14ac:dyDescent="0.3">
      <c r="A46" s="14" t="s">
        <v>124</v>
      </c>
      <c r="B46" s="15" t="s">
        <v>25</v>
      </c>
    </row>
    <row r="47" spans="1:2" x14ac:dyDescent="0.3">
      <c r="A47" s="14" t="s">
        <v>99</v>
      </c>
      <c r="B47" s="15" t="s">
        <v>25</v>
      </c>
    </row>
    <row r="48" spans="1:2" x14ac:dyDescent="0.3">
      <c r="A48" s="14" t="s">
        <v>86</v>
      </c>
      <c r="B48" s="15" t="s">
        <v>25</v>
      </c>
    </row>
    <row r="49" spans="1:2" x14ac:dyDescent="0.3">
      <c r="A49" s="14" t="s">
        <v>100</v>
      </c>
      <c r="B49" s="15" t="s">
        <v>25</v>
      </c>
    </row>
    <row r="50" spans="1:2" x14ac:dyDescent="0.3">
      <c r="A50" s="14" t="s">
        <v>87</v>
      </c>
      <c r="B50" s="15" t="s">
        <v>25</v>
      </c>
    </row>
    <row r="51" spans="1:2" x14ac:dyDescent="0.3">
      <c r="A51" s="14" t="s">
        <v>47</v>
      </c>
      <c r="B51" s="15" t="s">
        <v>22</v>
      </c>
    </row>
    <row r="52" spans="1:2" x14ac:dyDescent="0.3">
      <c r="A52" s="14" t="s">
        <v>153</v>
      </c>
      <c r="B52" s="15" t="s">
        <v>26</v>
      </c>
    </row>
    <row r="53" spans="1:2" x14ac:dyDescent="0.3">
      <c r="A53" s="14" t="s">
        <v>125</v>
      </c>
      <c r="B53" s="15" t="s">
        <v>25</v>
      </c>
    </row>
    <row r="54" spans="1:2" x14ac:dyDescent="0.3">
      <c r="A54" s="14" t="s">
        <v>146</v>
      </c>
      <c r="B54" s="15" t="s">
        <v>26</v>
      </c>
    </row>
    <row r="55" spans="1:2" x14ac:dyDescent="0.3">
      <c r="A55" s="14" t="s">
        <v>126</v>
      </c>
      <c r="B55" s="15" t="s">
        <v>25</v>
      </c>
    </row>
    <row r="56" spans="1:2" x14ac:dyDescent="0.3">
      <c r="A56" s="14" t="s">
        <v>113</v>
      </c>
      <c r="B56" s="15" t="s">
        <v>25</v>
      </c>
    </row>
    <row r="57" spans="1:2" x14ac:dyDescent="0.3">
      <c r="A57" s="14" t="s">
        <v>110</v>
      </c>
      <c r="B57" s="15" t="s">
        <v>25</v>
      </c>
    </row>
    <row r="58" spans="1:2" x14ac:dyDescent="0.3">
      <c r="A58" s="14" t="s">
        <v>55</v>
      </c>
      <c r="B58" s="15" t="s">
        <v>23</v>
      </c>
    </row>
    <row r="59" spans="1:2" x14ac:dyDescent="0.3">
      <c r="A59" s="14" t="s">
        <v>88</v>
      </c>
      <c r="B59" s="15" t="s">
        <v>25</v>
      </c>
    </row>
    <row r="60" spans="1:2" x14ac:dyDescent="0.3">
      <c r="A60" s="14" t="s">
        <v>127</v>
      </c>
      <c r="B60" s="15" t="s">
        <v>25</v>
      </c>
    </row>
    <row r="61" spans="1:2" x14ac:dyDescent="0.3">
      <c r="A61" s="14" t="s">
        <v>128</v>
      </c>
      <c r="B61" s="15" t="s">
        <v>25</v>
      </c>
    </row>
    <row r="62" spans="1:2" x14ac:dyDescent="0.3">
      <c r="A62" s="14" t="s">
        <v>129</v>
      </c>
      <c r="B62" s="15" t="s">
        <v>25</v>
      </c>
    </row>
    <row r="63" spans="1:2" x14ac:dyDescent="0.3">
      <c r="A63" s="14" t="s">
        <v>111</v>
      </c>
      <c r="B63" s="15" t="s">
        <v>25</v>
      </c>
    </row>
    <row r="64" spans="1:2" x14ac:dyDescent="0.3">
      <c r="A64" s="14" t="s">
        <v>56</v>
      </c>
      <c r="B64" s="15" t="s">
        <v>23</v>
      </c>
    </row>
    <row r="65" spans="1:2" x14ac:dyDescent="0.3">
      <c r="A65" s="14" t="s">
        <v>57</v>
      </c>
      <c r="B65" s="15" t="s">
        <v>23</v>
      </c>
    </row>
    <row r="66" spans="1:2" x14ac:dyDescent="0.3">
      <c r="A66" s="14" t="s">
        <v>101</v>
      </c>
      <c r="B66" s="15" t="s">
        <v>25</v>
      </c>
    </row>
    <row r="67" spans="1:2" x14ac:dyDescent="0.3">
      <c r="A67" s="14" t="s">
        <v>58</v>
      </c>
      <c r="B67" s="15" t="s">
        <v>23</v>
      </c>
    </row>
    <row r="68" spans="1:2" x14ac:dyDescent="0.3">
      <c r="A68" s="14" t="s">
        <v>166</v>
      </c>
      <c r="B68" s="15" t="s">
        <v>26</v>
      </c>
    </row>
    <row r="69" spans="1:2" x14ac:dyDescent="0.3">
      <c r="A69" s="14" t="s">
        <v>73</v>
      </c>
      <c r="B69" s="15" t="s">
        <v>23</v>
      </c>
    </row>
    <row r="70" spans="1:2" x14ac:dyDescent="0.3">
      <c r="A70" s="14" t="s">
        <v>147</v>
      </c>
      <c r="B70" s="15" t="s">
        <v>26</v>
      </c>
    </row>
    <row r="71" spans="1:2" x14ac:dyDescent="0.3">
      <c r="A71" s="14" t="s">
        <v>142</v>
      </c>
      <c r="B71" s="15" t="s">
        <v>26</v>
      </c>
    </row>
    <row r="72" spans="1:2" x14ac:dyDescent="0.3">
      <c r="A72" s="14" t="s">
        <v>40</v>
      </c>
      <c r="B72" s="15" t="s">
        <v>22</v>
      </c>
    </row>
    <row r="73" spans="1:2" x14ac:dyDescent="0.3">
      <c r="A73" s="14" t="s">
        <v>41</v>
      </c>
      <c r="B73" s="15" t="s">
        <v>22</v>
      </c>
    </row>
    <row r="74" spans="1:2" x14ac:dyDescent="0.3">
      <c r="A74" s="14" t="s">
        <v>63</v>
      </c>
      <c r="B74" s="15" t="s">
        <v>23</v>
      </c>
    </row>
    <row r="75" spans="1:2" x14ac:dyDescent="0.3">
      <c r="A75" s="14" t="s">
        <v>112</v>
      </c>
      <c r="B75" s="15" t="s">
        <v>25</v>
      </c>
    </row>
    <row r="76" spans="1:2" x14ac:dyDescent="0.3">
      <c r="A76" s="14" t="s">
        <v>131</v>
      </c>
      <c r="B76" s="15" t="s">
        <v>25</v>
      </c>
    </row>
    <row r="77" spans="1:2" x14ac:dyDescent="0.3">
      <c r="A77" s="14" t="s">
        <v>33</v>
      </c>
      <c r="B77" s="15" t="s">
        <v>22</v>
      </c>
    </row>
    <row r="78" spans="1:2" x14ac:dyDescent="0.3">
      <c r="A78" s="14" t="s">
        <v>75</v>
      </c>
      <c r="B78" s="15" t="s">
        <v>23</v>
      </c>
    </row>
    <row r="79" spans="1:2" x14ac:dyDescent="0.3">
      <c r="A79" s="14" t="s">
        <v>59</v>
      </c>
      <c r="B79" s="15" t="s">
        <v>23</v>
      </c>
    </row>
    <row r="80" spans="1:2" x14ac:dyDescent="0.3">
      <c r="A80" s="14" t="s">
        <v>64</v>
      </c>
      <c r="B80" s="15" t="s">
        <v>23</v>
      </c>
    </row>
    <row r="81" spans="1:2" x14ac:dyDescent="0.3">
      <c r="A81" s="14" t="s">
        <v>60</v>
      </c>
      <c r="B81" s="15" t="s">
        <v>23</v>
      </c>
    </row>
    <row r="82" spans="1:2" x14ac:dyDescent="0.3">
      <c r="A82" s="14" t="s">
        <v>43</v>
      </c>
      <c r="B82" s="15" t="s">
        <v>22</v>
      </c>
    </row>
    <row r="83" spans="1:2" x14ac:dyDescent="0.3">
      <c r="A83" s="14" t="s">
        <v>89</v>
      </c>
      <c r="B83" s="15" t="s">
        <v>25</v>
      </c>
    </row>
    <row r="84" spans="1:2" x14ac:dyDescent="0.3">
      <c r="A84" s="14" t="s">
        <v>154</v>
      </c>
      <c r="B84" s="15" t="s">
        <v>26</v>
      </c>
    </row>
    <row r="85" spans="1:2" x14ac:dyDescent="0.3">
      <c r="A85" s="14" t="s">
        <v>167</v>
      </c>
      <c r="B85" s="15" t="s">
        <v>26</v>
      </c>
    </row>
    <row r="86" spans="1:2" x14ac:dyDescent="0.3">
      <c r="A86" s="14" t="s">
        <v>102</v>
      </c>
      <c r="B86" s="15" t="s">
        <v>25</v>
      </c>
    </row>
    <row r="87" spans="1:2" x14ac:dyDescent="0.3">
      <c r="A87" s="14" t="s">
        <v>130</v>
      </c>
      <c r="B87" s="15" t="s">
        <v>25</v>
      </c>
    </row>
    <row r="88" spans="1:2" x14ac:dyDescent="0.3">
      <c r="A88" s="14" t="s">
        <v>155</v>
      </c>
      <c r="B88" s="15" t="s">
        <v>26</v>
      </c>
    </row>
    <row r="89" spans="1:2" x14ac:dyDescent="0.3">
      <c r="A89" s="14" t="s">
        <v>148</v>
      </c>
      <c r="B89" s="15" t="s">
        <v>26</v>
      </c>
    </row>
    <row r="90" spans="1:2" x14ac:dyDescent="0.3">
      <c r="A90" s="14" t="s">
        <v>132</v>
      </c>
      <c r="B90" s="15" t="s">
        <v>25</v>
      </c>
    </row>
    <row r="91" spans="1:2" x14ac:dyDescent="0.3">
      <c r="A91" s="14" t="s">
        <v>103</v>
      </c>
      <c r="B91" s="15" t="s">
        <v>25</v>
      </c>
    </row>
    <row r="92" spans="1:2" x14ac:dyDescent="0.3">
      <c r="A92" s="14" t="s">
        <v>35</v>
      </c>
      <c r="B92" s="15" t="s">
        <v>22</v>
      </c>
    </row>
    <row r="93" spans="1:2" x14ac:dyDescent="0.3">
      <c r="A93" s="14" t="s">
        <v>168</v>
      </c>
      <c r="B93" s="15" t="s">
        <v>26</v>
      </c>
    </row>
    <row r="94" spans="1:2" x14ac:dyDescent="0.3">
      <c r="A94" s="14" t="s">
        <v>76</v>
      </c>
      <c r="B94" s="15" t="s">
        <v>23</v>
      </c>
    </row>
    <row r="95" spans="1:2" x14ac:dyDescent="0.3">
      <c r="A95" s="14" t="s">
        <v>31</v>
      </c>
      <c r="B95" s="15" t="s">
        <v>22</v>
      </c>
    </row>
    <row r="96" spans="1:2" x14ac:dyDescent="0.3">
      <c r="A96" s="14" t="s">
        <v>65</v>
      </c>
      <c r="B96" s="15" t="s">
        <v>23</v>
      </c>
    </row>
    <row r="97" spans="1:2" x14ac:dyDescent="0.3">
      <c r="A97" s="14" t="s">
        <v>133</v>
      </c>
      <c r="B97" s="15" t="s">
        <v>25</v>
      </c>
    </row>
    <row r="98" spans="1:2" x14ac:dyDescent="0.3">
      <c r="A98" s="14" t="s">
        <v>77</v>
      </c>
      <c r="B98" s="15" t="s">
        <v>23</v>
      </c>
    </row>
    <row r="99" spans="1:2" x14ac:dyDescent="0.3">
      <c r="A99" s="14" t="s">
        <v>50</v>
      </c>
      <c r="B99" s="15" t="s">
        <v>23</v>
      </c>
    </row>
    <row r="100" spans="1:2" x14ac:dyDescent="0.3">
      <c r="A100" s="14" t="s">
        <v>66</v>
      </c>
      <c r="B100" s="15" t="s">
        <v>23</v>
      </c>
    </row>
    <row r="101" spans="1:2" x14ac:dyDescent="0.3">
      <c r="A101" s="14" t="s">
        <v>169</v>
      </c>
      <c r="B101" s="15" t="s">
        <v>26</v>
      </c>
    </row>
    <row r="102" spans="1:2" x14ac:dyDescent="0.3">
      <c r="A102" s="14" t="s">
        <v>170</v>
      </c>
      <c r="B102" s="15" t="s">
        <v>26</v>
      </c>
    </row>
    <row r="103" spans="1:2" x14ac:dyDescent="0.3">
      <c r="A103" s="14" t="s">
        <v>78</v>
      </c>
      <c r="B103" s="15" t="s">
        <v>23</v>
      </c>
    </row>
    <row r="104" spans="1:2" x14ac:dyDescent="0.3">
      <c r="A104" s="14" t="s">
        <v>79</v>
      </c>
      <c r="B104" s="15" t="s">
        <v>23</v>
      </c>
    </row>
    <row r="105" spans="1:2" x14ac:dyDescent="0.3">
      <c r="A105" s="14" t="s">
        <v>67</v>
      </c>
      <c r="B105" s="15" t="s">
        <v>23</v>
      </c>
    </row>
    <row r="106" spans="1:2" x14ac:dyDescent="0.3">
      <c r="A106" s="14" t="s">
        <v>51</v>
      </c>
      <c r="B106" s="15" t="s">
        <v>23</v>
      </c>
    </row>
    <row r="107" spans="1:2" x14ac:dyDescent="0.3">
      <c r="A107" s="14" t="s">
        <v>90</v>
      </c>
      <c r="B107" s="15" t="s">
        <v>25</v>
      </c>
    </row>
    <row r="108" spans="1:2" x14ac:dyDescent="0.3">
      <c r="A108" s="14" t="s">
        <v>29</v>
      </c>
      <c r="B108" s="15" t="s">
        <v>22</v>
      </c>
    </row>
    <row r="109" spans="1:2" x14ac:dyDescent="0.3">
      <c r="A109" s="14" t="s">
        <v>61</v>
      </c>
      <c r="B109" s="15" t="s">
        <v>23</v>
      </c>
    </row>
    <row r="110" spans="1:2" x14ac:dyDescent="0.3">
      <c r="A110" s="14" t="s">
        <v>171</v>
      </c>
      <c r="B110" s="15" t="s">
        <v>26</v>
      </c>
    </row>
    <row r="111" spans="1:2" x14ac:dyDescent="0.3">
      <c r="A111" s="14" t="s">
        <v>49</v>
      </c>
      <c r="B111" s="15" t="s">
        <v>23</v>
      </c>
    </row>
    <row r="112" spans="1:2" x14ac:dyDescent="0.3">
      <c r="A112" s="14" t="s">
        <v>134</v>
      </c>
      <c r="B112" s="15" t="s">
        <v>25</v>
      </c>
    </row>
    <row r="113" spans="1:2" x14ac:dyDescent="0.3">
      <c r="A113" s="14" t="s">
        <v>172</v>
      </c>
      <c r="B113" s="15" t="s">
        <v>26</v>
      </c>
    </row>
    <row r="114" spans="1:2" x14ac:dyDescent="0.3">
      <c r="A114" s="14" t="s">
        <v>114</v>
      </c>
      <c r="B114" s="15" t="s">
        <v>25</v>
      </c>
    </row>
    <row r="115" spans="1:2" x14ac:dyDescent="0.3">
      <c r="A115" s="14" t="s">
        <v>104</v>
      </c>
      <c r="B115" s="15" t="s">
        <v>25</v>
      </c>
    </row>
    <row r="116" spans="1:2" x14ac:dyDescent="0.3">
      <c r="A116" s="14" t="s">
        <v>135</v>
      </c>
      <c r="B116" s="15" t="s">
        <v>25</v>
      </c>
    </row>
    <row r="117" spans="1:2" x14ac:dyDescent="0.3">
      <c r="A117" s="14" t="s">
        <v>52</v>
      </c>
      <c r="B117" s="15" t="s">
        <v>23</v>
      </c>
    </row>
    <row r="118" spans="1:2" x14ac:dyDescent="0.3">
      <c r="A118" s="14" t="s">
        <v>80</v>
      </c>
      <c r="B118" s="15" t="s">
        <v>23</v>
      </c>
    </row>
    <row r="119" spans="1:2" x14ac:dyDescent="0.3">
      <c r="A119" s="14" t="s">
        <v>143</v>
      </c>
      <c r="B119" s="15" t="s">
        <v>26</v>
      </c>
    </row>
    <row r="120" spans="1:2" x14ac:dyDescent="0.3">
      <c r="A120" s="14" t="s">
        <v>34</v>
      </c>
      <c r="B120" s="15" t="s">
        <v>22</v>
      </c>
    </row>
    <row r="121" spans="1:2" x14ac:dyDescent="0.3">
      <c r="A121" s="14" t="s">
        <v>136</v>
      </c>
      <c r="B121" s="15" t="s">
        <v>25</v>
      </c>
    </row>
    <row r="122" spans="1:2" x14ac:dyDescent="0.3">
      <c r="A122" s="14" t="s">
        <v>105</v>
      </c>
      <c r="B122" s="15" t="s">
        <v>25</v>
      </c>
    </row>
    <row r="123" spans="1:2" x14ac:dyDescent="0.3">
      <c r="A123" s="14" t="s">
        <v>81</v>
      </c>
      <c r="B123" s="15" t="s">
        <v>23</v>
      </c>
    </row>
    <row r="124" spans="1:2" x14ac:dyDescent="0.3">
      <c r="A124" s="14" t="s">
        <v>149</v>
      </c>
      <c r="B124" s="15" t="s">
        <v>26</v>
      </c>
    </row>
    <row r="125" spans="1:2" x14ac:dyDescent="0.3">
      <c r="A125" s="14" t="s">
        <v>82</v>
      </c>
      <c r="B125" s="15" t="s">
        <v>23</v>
      </c>
    </row>
    <row r="126" spans="1:2" x14ac:dyDescent="0.3">
      <c r="A126" s="14" t="s">
        <v>83</v>
      </c>
      <c r="B126" s="15" t="s">
        <v>23</v>
      </c>
    </row>
    <row r="127" spans="1:2" x14ac:dyDescent="0.3">
      <c r="A127" s="14" t="s">
        <v>156</v>
      </c>
      <c r="B127" s="15" t="s">
        <v>26</v>
      </c>
    </row>
    <row r="128" spans="1:2" x14ac:dyDescent="0.3">
      <c r="A128" s="14" t="s">
        <v>91</v>
      </c>
      <c r="B128" s="15" t="s">
        <v>25</v>
      </c>
    </row>
    <row r="129" spans="1:2" x14ac:dyDescent="0.3">
      <c r="A129" s="14" t="s">
        <v>48</v>
      </c>
      <c r="B129" s="15" t="s">
        <v>23</v>
      </c>
    </row>
    <row r="130" spans="1:2" x14ac:dyDescent="0.3">
      <c r="A130" s="14" t="s">
        <v>137</v>
      </c>
      <c r="B130" s="15" t="s">
        <v>25</v>
      </c>
    </row>
    <row r="131" spans="1:2" x14ac:dyDescent="0.3">
      <c r="A131" s="14" t="s">
        <v>92</v>
      </c>
      <c r="B131" s="15" t="s">
        <v>25</v>
      </c>
    </row>
    <row r="132" spans="1:2" x14ac:dyDescent="0.3">
      <c r="A132" s="14" t="s">
        <v>93</v>
      </c>
      <c r="B132" s="15" t="s">
        <v>25</v>
      </c>
    </row>
    <row r="133" spans="1:2" x14ac:dyDescent="0.3">
      <c r="A133" s="14" t="s">
        <v>173</v>
      </c>
      <c r="B133" s="15" t="s">
        <v>26</v>
      </c>
    </row>
    <row r="134" spans="1:2" x14ac:dyDescent="0.3">
      <c r="A134" s="14" t="s">
        <v>106</v>
      </c>
      <c r="B134" s="15" t="s">
        <v>25</v>
      </c>
    </row>
    <row r="135" spans="1:2" x14ac:dyDescent="0.3">
      <c r="A135" s="14" t="s">
        <v>107</v>
      </c>
      <c r="B135" s="15" t="s">
        <v>25</v>
      </c>
    </row>
    <row r="136" spans="1:2" x14ac:dyDescent="0.3">
      <c r="A136" s="14" t="s">
        <v>150</v>
      </c>
      <c r="B136" s="15" t="s">
        <v>26</v>
      </c>
    </row>
    <row r="137" spans="1:2" x14ac:dyDescent="0.3">
      <c r="A137" s="14" t="s">
        <v>94</v>
      </c>
      <c r="B137" s="15" t="s">
        <v>25</v>
      </c>
    </row>
    <row r="138" spans="1:2" x14ac:dyDescent="0.3">
      <c r="A138" s="14" t="s">
        <v>53</v>
      </c>
      <c r="B138" s="15" t="s">
        <v>23</v>
      </c>
    </row>
    <row r="139" spans="1:2" x14ac:dyDescent="0.3">
      <c r="A139" s="14" t="s">
        <v>151</v>
      </c>
      <c r="B139" s="15" t="s">
        <v>26</v>
      </c>
    </row>
    <row r="140" spans="1:2" x14ac:dyDescent="0.3">
      <c r="A140" s="14" t="s">
        <v>68</v>
      </c>
      <c r="B140" s="15" t="s">
        <v>23</v>
      </c>
    </row>
    <row r="141" spans="1:2" x14ac:dyDescent="0.3">
      <c r="A141" s="14" t="s">
        <v>115</v>
      </c>
      <c r="B141" s="15" t="s">
        <v>25</v>
      </c>
    </row>
    <row r="142" spans="1:2" x14ac:dyDescent="0.3">
      <c r="A142" s="14" t="s">
        <v>36</v>
      </c>
      <c r="B142" s="15" t="s">
        <v>22</v>
      </c>
    </row>
    <row r="143" spans="1:2" x14ac:dyDescent="0.3">
      <c r="A143" s="14" t="s">
        <v>144</v>
      </c>
      <c r="B143" s="15" t="s">
        <v>26</v>
      </c>
    </row>
    <row r="144" spans="1:2" x14ac:dyDescent="0.3">
      <c r="A144" s="14" t="s">
        <v>42</v>
      </c>
      <c r="B144" s="15" t="s">
        <v>22</v>
      </c>
    </row>
    <row r="145" spans="1:2" x14ac:dyDescent="0.3">
      <c r="A145" s="14" t="s">
        <v>95</v>
      </c>
      <c r="B145" s="15" t="s">
        <v>25</v>
      </c>
    </row>
    <row r="146" spans="1:2" x14ac:dyDescent="0.3">
      <c r="A146" s="14" t="s">
        <v>24</v>
      </c>
      <c r="B146" s="15" t="s">
        <v>23</v>
      </c>
    </row>
    <row r="147" spans="1:2" x14ac:dyDescent="0.3">
      <c r="A147" s="14" t="s">
        <v>69</v>
      </c>
      <c r="B147" s="15" t="s">
        <v>23</v>
      </c>
    </row>
    <row r="148" spans="1:2" x14ac:dyDescent="0.3">
      <c r="A148" s="14" t="s">
        <v>30</v>
      </c>
      <c r="B148" s="15" t="s">
        <v>22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2906-1643-4639-81CF-B636E0348870}">
  <dimension ref="A1:D5"/>
  <sheetViews>
    <sheetView workbookViewId="0">
      <selection activeCell="C11" sqref="C11"/>
    </sheetView>
  </sheetViews>
  <sheetFormatPr defaultRowHeight="16.5" x14ac:dyDescent="0.3"/>
  <cols>
    <col min="1" max="2" width="9" style="19"/>
    <col min="3" max="3" width="15.25" style="19" customWidth="1"/>
    <col min="4" max="16384" width="9" style="19"/>
  </cols>
  <sheetData>
    <row r="1" spans="1:4" x14ac:dyDescent="0.3">
      <c r="A1" s="19" t="s">
        <v>28</v>
      </c>
      <c r="B1" s="19" t="s">
        <v>206</v>
      </c>
      <c r="C1" s="19" t="s">
        <v>205</v>
      </c>
      <c r="D1" s="19" t="s">
        <v>204</v>
      </c>
    </row>
    <row r="2" spans="1:4" x14ac:dyDescent="0.3">
      <c r="A2" s="19" t="s">
        <v>22</v>
      </c>
      <c r="B2" s="19">
        <v>40</v>
      </c>
      <c r="C2" s="19">
        <v>128</v>
      </c>
      <c r="D2" s="19">
        <v>90</v>
      </c>
    </row>
    <row r="3" spans="1:4" x14ac:dyDescent="0.3">
      <c r="A3" s="19" t="s">
        <v>23</v>
      </c>
      <c r="B3" s="19">
        <v>40</v>
      </c>
      <c r="C3" s="19">
        <v>112</v>
      </c>
      <c r="D3" s="19">
        <v>70</v>
      </c>
    </row>
    <row r="4" spans="1:4" x14ac:dyDescent="0.3">
      <c r="A4" s="19" t="s">
        <v>25</v>
      </c>
      <c r="B4" s="19">
        <v>40</v>
      </c>
      <c r="C4" s="19">
        <v>80</v>
      </c>
      <c r="D4" s="19">
        <v>60</v>
      </c>
    </row>
    <row r="5" spans="1:4" x14ac:dyDescent="0.3">
      <c r="A5" s="19" t="s">
        <v>26</v>
      </c>
      <c r="B5" s="19">
        <v>40</v>
      </c>
      <c r="C5" s="19">
        <v>72</v>
      </c>
      <c r="D5" s="19">
        <v>50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서식 1</vt:lpstr>
      <vt:lpstr>체재비 산정표</vt:lpstr>
      <vt:lpstr>국가등급표</vt:lpstr>
      <vt:lpstr>단가기준표</vt:lpstr>
      <vt:lpstr>'서식 1'!Print_Area</vt:lpstr>
      <vt:lpstr>국가목록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2026-04-02T01:42:45Z</cp:lastPrinted>
  <dcterms:created xsi:type="dcterms:W3CDTF">2020-03-02T06:09:55Z</dcterms:created>
  <dcterms:modified xsi:type="dcterms:W3CDTF">2026-04-08T01:19:17Z</dcterms:modified>
</cp:coreProperties>
</file>